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inerm\Desktop\"/>
    </mc:Choice>
  </mc:AlternateContent>
  <bookViews>
    <workbookView xWindow="480" yWindow="270" windowWidth="15180" windowHeight="11715" tabRatio="813"/>
  </bookViews>
  <sheets>
    <sheet name="Berechnung Stundensatz Pflege" sheetId="2" r:id="rId1"/>
    <sheet name="Tab.Pflegetarife Minutentarife" sheetId="4" r:id="rId2"/>
  </sheets>
  <calcPr calcId="162913"/>
</workbook>
</file>

<file path=xl/calcChain.xml><?xml version="1.0" encoding="utf-8"?>
<calcChain xmlns="http://schemas.openxmlformats.org/spreadsheetml/2006/main">
  <c r="E27" i="2" l="1"/>
  <c r="G8" i="2" l="1"/>
  <c r="E14" i="2" l="1"/>
  <c r="F30" i="2"/>
  <c r="H22" i="2"/>
  <c r="E13" i="2"/>
  <c r="F13" i="2" s="1"/>
  <c r="H13" i="2" s="1"/>
  <c r="L13" i="2"/>
  <c r="M13" i="2" s="1"/>
  <c r="O13" i="2" s="1"/>
  <c r="H6" i="2"/>
  <c r="H5" i="2" s="1"/>
  <c r="D57" i="4"/>
  <c r="D56" i="4"/>
  <c r="D55" i="4"/>
  <c r="D54" i="4"/>
  <c r="D53" i="4"/>
  <c r="D52" i="4"/>
  <c r="D51" i="4"/>
  <c r="D50" i="4"/>
  <c r="D49" i="4"/>
  <c r="D48" i="4"/>
  <c r="D47" i="4"/>
  <c r="D46" i="4"/>
  <c r="D44" i="4"/>
  <c r="E6" i="4"/>
  <c r="D6" i="4"/>
  <c r="E42" i="4"/>
  <c r="F4" i="4"/>
  <c r="F8" i="4" s="1"/>
  <c r="F19" i="4"/>
  <c r="E19" i="4"/>
  <c r="E18" i="4"/>
  <c r="F17" i="4"/>
  <c r="E17" i="4"/>
  <c r="E16" i="4"/>
  <c r="F15" i="4"/>
  <c r="E15" i="4"/>
  <c r="E14" i="4"/>
  <c r="F13" i="4"/>
  <c r="E13" i="4"/>
  <c r="E12" i="4"/>
  <c r="F11" i="4"/>
  <c r="E11" i="4"/>
  <c r="E10" i="4"/>
  <c r="D19" i="4"/>
  <c r="D18" i="4"/>
  <c r="D17" i="4"/>
  <c r="D16" i="4"/>
  <c r="D15" i="4"/>
  <c r="D14" i="4"/>
  <c r="D13" i="4"/>
  <c r="D12" i="4"/>
  <c r="D11" i="4"/>
  <c r="D10" i="4"/>
  <c r="E9" i="4"/>
  <c r="D9" i="4"/>
  <c r="E8" i="4"/>
  <c r="D8" i="4"/>
  <c r="D42" i="2"/>
  <c r="L29" i="2"/>
  <c r="E55" i="4"/>
  <c r="E49" i="4"/>
  <c r="E50" i="4"/>
  <c r="E44" i="4"/>
  <c r="F14" i="2"/>
  <c r="H14" i="2" s="1"/>
  <c r="E16" i="2"/>
  <c r="F16" i="2" s="1"/>
  <c r="H16" i="2" s="1"/>
  <c r="E18" i="2"/>
  <c r="F18" i="2" s="1"/>
  <c r="H18" i="2" s="1"/>
  <c r="L14" i="2"/>
  <c r="M14" i="2" s="1"/>
  <c r="O14" i="2" s="1"/>
  <c r="L16" i="2"/>
  <c r="M16" i="2" s="1"/>
  <c r="O16" i="2" s="1"/>
  <c r="H40" i="2" l="1"/>
  <c r="M40" i="2" s="1"/>
  <c r="H36" i="2"/>
  <c r="M36" i="2" s="1"/>
  <c r="H32" i="2"/>
  <c r="H39" i="2"/>
  <c r="M39" i="2" s="1"/>
  <c r="H35" i="2"/>
  <c r="M35" i="2" s="1"/>
  <c r="H31" i="2"/>
  <c r="M31" i="2" s="1"/>
  <c r="H38" i="2"/>
  <c r="H34" i="2"/>
  <c r="H30" i="2"/>
  <c r="M30" i="2" s="1"/>
  <c r="H41" i="2"/>
  <c r="M41" i="2" s="1"/>
  <c r="H37" i="2"/>
  <c r="H33" i="2"/>
  <c r="M33" i="2" s="1"/>
  <c r="G30" i="2"/>
  <c r="I30" i="2" s="1"/>
  <c r="F9" i="4"/>
  <c r="F10" i="4"/>
  <c r="F12" i="4"/>
  <c r="F14" i="4"/>
  <c r="F16" i="4"/>
  <c r="F18" i="4"/>
  <c r="F39" i="2"/>
  <c r="G39" i="2" s="1"/>
  <c r="M38" i="2"/>
  <c r="F31" i="2"/>
  <c r="G31" i="2" s="1"/>
  <c r="I31" i="2" s="1"/>
  <c r="F40" i="2"/>
  <c r="G40" i="2" s="1"/>
  <c r="M34" i="2"/>
  <c r="F36" i="2"/>
  <c r="G36" i="2" s="1"/>
  <c r="F33" i="2"/>
  <c r="G33" i="2" s="1"/>
  <c r="M32" i="2"/>
  <c r="F32" i="2"/>
  <c r="G32" i="2" s="1"/>
  <c r="I32" i="2" s="1"/>
  <c r="M37" i="2"/>
  <c r="G9" i="2"/>
  <c r="E15" i="2"/>
  <c r="F15" i="2" s="1"/>
  <c r="H15" i="2" s="1"/>
  <c r="L17" i="2"/>
  <c r="M17" i="2" s="1"/>
  <c r="O17" i="2" s="1"/>
  <c r="E17" i="2"/>
  <c r="F17" i="2" s="1"/>
  <c r="H17" i="2" s="1"/>
  <c r="L15" i="2"/>
  <c r="M15" i="2" s="1"/>
  <c r="O15" i="2" s="1"/>
  <c r="L18" i="2"/>
  <c r="M18" i="2" s="1"/>
  <c r="O18" i="2" s="1"/>
  <c r="H8" i="2"/>
  <c r="H9" i="2" s="1"/>
  <c r="E54" i="4"/>
  <c r="E56" i="4"/>
  <c r="F6" i="4"/>
  <c r="G4" i="4"/>
  <c r="E46" i="4"/>
  <c r="F42" i="4"/>
  <c r="E57" i="4"/>
  <c r="E53" i="4"/>
  <c r="E51" i="4"/>
  <c r="E47" i="4"/>
  <c r="E52" i="4"/>
  <c r="E48" i="4"/>
  <c r="F35" i="2"/>
  <c r="G35" i="2" s="1"/>
  <c r="I35" i="2" s="1"/>
  <c r="F38" i="2"/>
  <c r="G38" i="2" s="1"/>
  <c r="I38" i="2" s="1"/>
  <c r="F34" i="2"/>
  <c r="G34" i="2" s="1"/>
  <c r="F41" i="2"/>
  <c r="G41" i="2" s="1"/>
  <c r="F37" i="2"/>
  <c r="G37" i="2" s="1"/>
  <c r="I37" i="2" s="1"/>
  <c r="I34" i="2" l="1"/>
  <c r="N34" i="2" s="1"/>
  <c r="I41" i="2"/>
  <c r="J41" i="2" s="1"/>
  <c r="O41" i="2" s="1"/>
  <c r="I36" i="2"/>
  <c r="J36" i="2" s="1"/>
  <c r="O36" i="2" s="1"/>
  <c r="I40" i="2"/>
  <c r="I39" i="2"/>
  <c r="J39" i="2" s="1"/>
  <c r="O39" i="2" s="1"/>
  <c r="I33" i="2"/>
  <c r="N33" i="2" s="1"/>
  <c r="L36" i="2"/>
  <c r="L41" i="2"/>
  <c r="L40" i="2"/>
  <c r="L34" i="2"/>
  <c r="L32" i="2"/>
  <c r="L38" i="2"/>
  <c r="J38" i="2"/>
  <c r="O38" i="2" s="1"/>
  <c r="L37" i="2"/>
  <c r="N37" i="2"/>
  <c r="L39" i="2"/>
  <c r="L30" i="2"/>
  <c r="J31" i="2"/>
  <c r="O31" i="2" s="1"/>
  <c r="L31" i="2"/>
  <c r="L33" i="2"/>
  <c r="J40" i="2"/>
  <c r="O40" i="2" s="1"/>
  <c r="J35" i="2"/>
  <c r="O35" i="2" s="1"/>
  <c r="M42" i="2"/>
  <c r="M44" i="2" s="1"/>
  <c r="J32" i="2"/>
  <c r="O32" i="2" s="1"/>
  <c r="L35" i="2"/>
  <c r="J30" i="2"/>
  <c r="O30" i="2" s="1"/>
  <c r="F56" i="4"/>
  <c r="F55" i="4"/>
  <c r="F50" i="4"/>
  <c r="F53" i="4"/>
  <c r="F49" i="4"/>
  <c r="F46" i="4"/>
  <c r="G42" i="4"/>
  <c r="F52" i="4"/>
  <c r="F54" i="4"/>
  <c r="F48" i="4"/>
  <c r="F47" i="4"/>
  <c r="F57" i="4"/>
  <c r="F51" i="4"/>
  <c r="F44" i="4"/>
  <c r="G8" i="4"/>
  <c r="G6" i="4"/>
  <c r="G19" i="4"/>
  <c r="G17" i="4"/>
  <c r="G15" i="4"/>
  <c r="G13" i="4"/>
  <c r="G11" i="4"/>
  <c r="G9" i="4"/>
  <c r="G16" i="4"/>
  <c r="G18" i="4"/>
  <c r="G14" i="4"/>
  <c r="G10" i="4"/>
  <c r="H4" i="4"/>
  <c r="G12" i="4"/>
  <c r="J33" i="2" l="1"/>
  <c r="O33" i="2" s="1"/>
  <c r="N35" i="2"/>
  <c r="N30" i="2"/>
  <c r="L42" i="2"/>
  <c r="L44" i="2" s="1"/>
  <c r="M45" i="2" s="1"/>
  <c r="N31" i="2"/>
  <c r="N40" i="2"/>
  <c r="N41" i="2"/>
  <c r="N36" i="2"/>
  <c r="N38" i="2"/>
  <c r="J37" i="2"/>
  <c r="O37" i="2" s="1"/>
  <c r="N39" i="2"/>
  <c r="N32" i="2"/>
  <c r="J34" i="2"/>
  <c r="O34" i="2" s="1"/>
  <c r="I4" i="4"/>
  <c r="H17" i="4"/>
  <c r="H13" i="4"/>
  <c r="H9" i="4"/>
  <c r="H18" i="4"/>
  <c r="H14" i="4"/>
  <c r="H10" i="4"/>
  <c r="H11" i="4"/>
  <c r="H8" i="4"/>
  <c r="H15" i="4"/>
  <c r="H6" i="4"/>
  <c r="H12" i="4"/>
  <c r="H19" i="4"/>
  <c r="H16" i="4"/>
  <c r="G57" i="4"/>
  <c r="G53" i="4"/>
  <c r="G51" i="4"/>
  <c r="G47" i="4"/>
  <c r="G52" i="4"/>
  <c r="G48" i="4"/>
  <c r="G44" i="4"/>
  <c r="G50" i="4"/>
  <c r="G54" i="4"/>
  <c r="G56" i="4"/>
  <c r="G46" i="4"/>
  <c r="G55" i="4"/>
  <c r="G49" i="4"/>
  <c r="H42" i="4"/>
  <c r="N42" i="2" l="1"/>
  <c r="N44" i="2" s="1"/>
  <c r="N45" i="2" s="1"/>
  <c r="O42" i="2"/>
  <c r="O44" i="2" s="1"/>
  <c r="O45" i="2" s="1"/>
  <c r="H56" i="4"/>
  <c r="H53" i="4"/>
  <c r="H50" i="4"/>
  <c r="H55" i="4"/>
  <c r="H49" i="4"/>
  <c r="H46" i="4"/>
  <c r="I42" i="4"/>
  <c r="H57" i="4"/>
  <c r="H51" i="4"/>
  <c r="H54" i="4"/>
  <c r="H48" i="4"/>
  <c r="H47" i="4"/>
  <c r="H52" i="4"/>
  <c r="H44" i="4"/>
  <c r="I6" i="4"/>
  <c r="I19" i="4"/>
  <c r="I17" i="4"/>
  <c r="I15" i="4"/>
  <c r="I13" i="4"/>
  <c r="I11" i="4"/>
  <c r="I9" i="4"/>
  <c r="J4" i="4"/>
  <c r="I12" i="4"/>
  <c r="I18" i="4"/>
  <c r="I14" i="4"/>
  <c r="I10" i="4"/>
  <c r="I16" i="4"/>
  <c r="I8" i="4"/>
  <c r="J8" i="4" l="1"/>
  <c r="J18" i="4"/>
  <c r="J14" i="4"/>
  <c r="J10" i="4"/>
  <c r="J19" i="4"/>
  <c r="J15" i="4"/>
  <c r="J11" i="4"/>
  <c r="J16" i="4"/>
  <c r="J13" i="4"/>
  <c r="J6" i="4"/>
  <c r="J12" i="4"/>
  <c r="J17" i="4"/>
  <c r="J9" i="4"/>
  <c r="K4" i="4"/>
  <c r="I57" i="4"/>
  <c r="I53" i="4"/>
  <c r="I51" i="4"/>
  <c r="I47" i="4"/>
  <c r="I52" i="4"/>
  <c r="I48" i="4"/>
  <c r="I46" i="4"/>
  <c r="I49" i="4"/>
  <c r="I56" i="4"/>
  <c r="I54" i="4"/>
  <c r="I44" i="4"/>
  <c r="I55" i="4"/>
  <c r="I50" i="4"/>
  <c r="J42" i="4"/>
  <c r="J56" i="4" l="1"/>
  <c r="J55" i="4"/>
  <c r="J50" i="4"/>
  <c r="J53" i="4"/>
  <c r="J49" i="4"/>
  <c r="J46" i="4"/>
  <c r="K42" i="4"/>
  <c r="J54" i="4"/>
  <c r="J47" i="4"/>
  <c r="J57" i="4"/>
  <c r="J52" i="4"/>
  <c r="J51" i="4"/>
  <c r="J44" i="4"/>
  <c r="J48" i="4"/>
  <c r="K6" i="4"/>
  <c r="K19" i="4"/>
  <c r="K17" i="4"/>
  <c r="K15" i="4"/>
  <c r="K13" i="4"/>
  <c r="K11" i="4"/>
  <c r="K9" i="4"/>
  <c r="K18" i="4"/>
  <c r="K10" i="4"/>
  <c r="L4" i="4"/>
  <c r="K16" i="4"/>
  <c r="K12" i="4"/>
  <c r="K8" i="4"/>
  <c r="K14" i="4"/>
  <c r="L8" i="4" l="1"/>
  <c r="L19" i="4"/>
  <c r="L15" i="4"/>
  <c r="L11" i="4"/>
  <c r="L13" i="4"/>
  <c r="L16" i="4"/>
  <c r="L17" i="4"/>
  <c r="L9" i="4"/>
  <c r="L18" i="4"/>
  <c r="L14" i="4"/>
  <c r="L10" i="4"/>
  <c r="M4" i="4"/>
  <c r="L6" i="4"/>
  <c r="L12" i="4"/>
  <c r="K53" i="4"/>
  <c r="K47" i="4"/>
  <c r="K48" i="4"/>
  <c r="K55" i="4"/>
  <c r="K54" i="4"/>
  <c r="K49" i="4"/>
  <c r="K56" i="4"/>
  <c r="K50" i="4"/>
  <c r="K46" i="4"/>
  <c r="L42" i="4"/>
  <c r="K57" i="4"/>
  <c r="K51" i="4"/>
  <c r="K52" i="4"/>
  <c r="K44" i="4"/>
  <c r="M18" i="4" l="1"/>
  <c r="M12" i="4"/>
  <c r="M8" i="4"/>
  <c r="M6" i="4"/>
  <c r="M19" i="4"/>
  <c r="M17" i="4"/>
  <c r="M15" i="4"/>
  <c r="M13" i="4"/>
  <c r="M11" i="4"/>
  <c r="M9" i="4"/>
  <c r="N4" i="4"/>
  <c r="M16" i="4"/>
  <c r="M14" i="4"/>
  <c r="M10" i="4"/>
  <c r="L52" i="4"/>
  <c r="L55" i="4"/>
  <c r="L46" i="4"/>
  <c r="L57" i="4"/>
  <c r="L54" i="4"/>
  <c r="L53" i="4"/>
  <c r="L48" i="4"/>
  <c r="L51" i="4"/>
  <c r="L47" i="4"/>
  <c r="L44" i="4"/>
  <c r="L56" i="4"/>
  <c r="L50" i="4"/>
  <c r="L49" i="4"/>
  <c r="M42" i="4"/>
  <c r="M55" i="4" l="1"/>
  <c r="M57" i="4"/>
  <c r="M54" i="4"/>
  <c r="M53" i="4"/>
  <c r="M49" i="4"/>
  <c r="M48" i="4"/>
  <c r="M52" i="4"/>
  <c r="M46" i="4"/>
  <c r="M44" i="4"/>
  <c r="M56" i="4"/>
  <c r="N42" i="4"/>
  <c r="M50" i="4"/>
  <c r="M51" i="4"/>
  <c r="M47" i="4"/>
  <c r="N8" i="4"/>
  <c r="N14" i="4"/>
  <c r="N10" i="4"/>
  <c r="N11" i="4"/>
  <c r="N6" i="4"/>
  <c r="N16" i="4"/>
  <c r="N12" i="4"/>
  <c r="O4" i="4"/>
  <c r="N17" i="4"/>
  <c r="N13" i="4"/>
  <c r="N9" i="4"/>
  <c r="N18" i="4"/>
  <c r="N19" i="4"/>
  <c r="N15" i="4"/>
  <c r="N54" i="4" l="1"/>
  <c r="N48" i="4"/>
  <c r="N47" i="4"/>
  <c r="N52" i="4"/>
  <c r="N53" i="4"/>
  <c r="N46" i="4"/>
  <c r="N57" i="4"/>
  <c r="N55" i="4"/>
  <c r="N51" i="4"/>
  <c r="N44" i="4"/>
  <c r="N56" i="4"/>
  <c r="N50" i="4"/>
  <c r="N49" i="4"/>
  <c r="O42" i="4"/>
  <c r="O6" i="4"/>
  <c r="P4" i="4"/>
  <c r="O12" i="4"/>
  <c r="O18" i="4"/>
  <c r="O14" i="4"/>
  <c r="O10" i="4"/>
  <c r="O16" i="4"/>
  <c r="O8" i="4"/>
  <c r="O11" i="4"/>
  <c r="O15" i="4"/>
  <c r="O19" i="4"/>
  <c r="O9" i="4"/>
  <c r="O13" i="4"/>
  <c r="O17" i="4"/>
  <c r="P8" i="4" l="1"/>
  <c r="P17" i="4"/>
  <c r="P14" i="4"/>
  <c r="Q4" i="4"/>
  <c r="P13" i="4"/>
  <c r="P18" i="4"/>
  <c r="P10" i="4"/>
  <c r="P9" i="4"/>
  <c r="P16" i="4"/>
  <c r="P11" i="4"/>
  <c r="P19" i="4"/>
  <c r="P12" i="4"/>
  <c r="P6" i="4"/>
  <c r="P15" i="4"/>
  <c r="O54" i="4"/>
  <c r="O46" i="4"/>
  <c r="O51" i="4"/>
  <c r="O55" i="4"/>
  <c r="O49" i="4"/>
  <c r="O50" i="4"/>
  <c r="P42" i="4"/>
  <c r="O53" i="4"/>
  <c r="O47" i="4"/>
  <c r="O48" i="4"/>
  <c r="O44" i="4"/>
  <c r="O56" i="4"/>
  <c r="O57" i="4"/>
  <c r="O52" i="4"/>
  <c r="P54" i="4" l="1"/>
  <c r="P48" i="4"/>
  <c r="P47" i="4"/>
  <c r="P50" i="4"/>
  <c r="Q42" i="4"/>
  <c r="P55" i="4"/>
  <c r="P46" i="4"/>
  <c r="P57" i="4"/>
  <c r="P53" i="4"/>
  <c r="P51" i="4"/>
  <c r="P44" i="4"/>
  <c r="P56" i="4"/>
  <c r="P49" i="4"/>
  <c r="P52" i="4"/>
  <c r="Q17" i="4"/>
  <c r="Q9" i="4"/>
  <c r="Q19" i="4"/>
  <c r="Q15" i="4"/>
  <c r="Q11" i="4"/>
  <c r="Q6" i="4"/>
  <c r="Q13" i="4"/>
  <c r="R4" i="4"/>
  <c r="Q16" i="4"/>
  <c r="Q12" i="4"/>
  <c r="Q8" i="4"/>
  <c r="Q18" i="4"/>
  <c r="Q14" i="4"/>
  <c r="Q10" i="4"/>
  <c r="Q44" i="4" l="1"/>
  <c r="Q55" i="4"/>
  <c r="Q51" i="4"/>
  <c r="Q50" i="4"/>
  <c r="R42" i="4"/>
  <c r="Q49" i="4"/>
  <c r="Q52" i="4"/>
  <c r="Q46" i="4"/>
  <c r="Q56" i="4"/>
  <c r="Q47" i="4"/>
  <c r="Q53" i="4"/>
  <c r="Q48" i="4"/>
  <c r="Q57" i="4"/>
  <c r="Q54" i="4"/>
  <c r="R6" i="4"/>
  <c r="R12" i="4"/>
  <c r="R17" i="4"/>
  <c r="R9" i="4"/>
  <c r="R14" i="4"/>
  <c r="R11" i="4"/>
  <c r="R10" i="4"/>
  <c r="R16" i="4"/>
  <c r="S4" i="4"/>
  <c r="R13" i="4"/>
  <c r="R8" i="4"/>
  <c r="R19" i="4"/>
  <c r="R18" i="4"/>
  <c r="R15" i="4"/>
  <c r="S18" i="4" l="1"/>
  <c r="S14" i="4"/>
  <c r="S10" i="4"/>
  <c r="S6" i="4"/>
  <c r="S19" i="4"/>
  <c r="T4" i="4"/>
  <c r="S16" i="4"/>
  <c r="S12" i="4"/>
  <c r="S8" i="4"/>
  <c r="S17" i="4"/>
  <c r="S9" i="4"/>
  <c r="S15" i="4"/>
  <c r="S13" i="4"/>
  <c r="S11" i="4"/>
  <c r="R49" i="4"/>
  <c r="R56" i="4"/>
  <c r="R57" i="4"/>
  <c r="R55" i="4"/>
  <c r="R53" i="4"/>
  <c r="R44" i="4"/>
  <c r="R52" i="4"/>
  <c r="R47" i="4"/>
  <c r="R50" i="4"/>
  <c r="S42" i="4"/>
  <c r="R54" i="4"/>
  <c r="R48" i="4"/>
  <c r="R46" i="4"/>
  <c r="R51" i="4"/>
  <c r="S53" i="4" l="1"/>
  <c r="S47" i="4"/>
  <c r="S48" i="4"/>
  <c r="S54" i="4"/>
  <c r="S56" i="4"/>
  <c r="S57" i="4"/>
  <c r="S51" i="4"/>
  <c r="S52" i="4"/>
  <c r="S44" i="4"/>
  <c r="S55" i="4"/>
  <c r="S49" i="4"/>
  <c r="S50" i="4"/>
  <c r="T42" i="4"/>
  <c r="S46" i="4"/>
  <c r="T8" i="4"/>
  <c r="T13" i="4"/>
  <c r="T18" i="4"/>
  <c r="T11" i="4"/>
  <c r="T12" i="4"/>
  <c r="T15" i="4"/>
  <c r="T14" i="4"/>
  <c r="T9" i="4"/>
  <c r="T16" i="4"/>
  <c r="U4" i="4"/>
  <c r="T17" i="4"/>
  <c r="T19" i="4"/>
  <c r="T6" i="4"/>
  <c r="T10" i="4"/>
  <c r="T52" i="4" l="1"/>
  <c r="T57" i="4"/>
  <c r="T44" i="4"/>
  <c r="T56" i="4"/>
  <c r="T50" i="4"/>
  <c r="T51" i="4"/>
  <c r="U42" i="4"/>
  <c r="T54" i="4"/>
  <c r="T48" i="4"/>
  <c r="T49" i="4"/>
  <c r="T46" i="4"/>
  <c r="T47" i="4"/>
  <c r="T53" i="4"/>
  <c r="T55" i="4"/>
  <c r="U6" i="4"/>
  <c r="U16" i="4"/>
  <c r="V4" i="4"/>
  <c r="U17" i="4"/>
  <c r="U9" i="4"/>
  <c r="U8" i="4"/>
  <c r="U19" i="4"/>
  <c r="U11" i="4"/>
  <c r="U12" i="4"/>
  <c r="U10" i="4"/>
  <c r="U13" i="4"/>
  <c r="U14" i="4"/>
  <c r="U15" i="4"/>
  <c r="U18" i="4"/>
  <c r="W4" i="4" l="1"/>
  <c r="V18" i="4"/>
  <c r="V10" i="4"/>
  <c r="V11" i="4"/>
  <c r="V13" i="4"/>
  <c r="V12" i="4"/>
  <c r="V15" i="4"/>
  <c r="V17" i="4"/>
  <c r="V14" i="4"/>
  <c r="V19" i="4"/>
  <c r="V6" i="4"/>
  <c r="V16" i="4"/>
  <c r="V8" i="4"/>
  <c r="V9" i="4"/>
  <c r="U49" i="4"/>
  <c r="V42" i="4"/>
  <c r="U47" i="4"/>
  <c r="U57" i="4"/>
  <c r="U52" i="4"/>
  <c r="U54" i="4"/>
  <c r="U55" i="4"/>
  <c r="U51" i="4"/>
  <c r="U50" i="4"/>
  <c r="U44" i="4"/>
  <c r="U53" i="4"/>
  <c r="U48" i="4"/>
  <c r="U56" i="4"/>
  <c r="U46" i="4"/>
  <c r="V46" i="4" l="1"/>
  <c r="V53" i="4"/>
  <c r="V56" i="4"/>
  <c r="V50" i="4"/>
  <c r="V51" i="4"/>
  <c r="W42" i="4"/>
  <c r="V54" i="4"/>
  <c r="V48" i="4"/>
  <c r="V49" i="4"/>
  <c r="V52" i="4"/>
  <c r="V47" i="4"/>
  <c r="V57" i="4"/>
  <c r="V55" i="4"/>
  <c r="V44" i="4"/>
  <c r="W17" i="4"/>
  <c r="W9" i="4"/>
  <c r="W10" i="4"/>
  <c r="W19" i="4"/>
  <c r="W11" i="4"/>
  <c r="W14" i="4"/>
  <c r="W8" i="4"/>
  <c r="W6" i="4"/>
  <c r="W13" i="4"/>
  <c r="W18" i="4"/>
  <c r="W12" i="4"/>
  <c r="W15" i="4"/>
  <c r="X4" i="4"/>
  <c r="W16" i="4"/>
  <c r="X12" i="4" l="1"/>
  <c r="X11" i="4"/>
  <c r="X17" i="4"/>
  <c r="X16" i="4"/>
  <c r="X8" i="4"/>
  <c r="X19" i="4"/>
  <c r="X18" i="4"/>
  <c r="X10" i="4"/>
  <c r="X9" i="4"/>
  <c r="Y4" i="4"/>
  <c r="X6" i="4"/>
  <c r="X13" i="4"/>
  <c r="X14" i="4"/>
  <c r="X15" i="4"/>
  <c r="W57" i="4"/>
  <c r="W51" i="4"/>
  <c r="W52" i="4"/>
  <c r="W55" i="4"/>
  <c r="W49" i="4"/>
  <c r="W50" i="4"/>
  <c r="W46" i="4"/>
  <c r="W53" i="4"/>
  <c r="W47" i="4"/>
  <c r="W48" i="4"/>
  <c r="X42" i="4"/>
  <c r="W54" i="4"/>
  <c r="W56" i="4"/>
  <c r="W44" i="4"/>
  <c r="X46" i="4" l="1"/>
  <c r="X54" i="4"/>
  <c r="X57" i="4"/>
  <c r="X56" i="4"/>
  <c r="X50" i="4"/>
  <c r="X51" i="4"/>
  <c r="X48" i="4"/>
  <c r="Y42" i="4"/>
  <c r="X53" i="4"/>
  <c r="X44" i="4"/>
  <c r="X52" i="4"/>
  <c r="X47" i="4"/>
  <c r="X49" i="4"/>
  <c r="X55" i="4"/>
  <c r="Y15" i="4"/>
  <c r="Y13" i="4"/>
  <c r="Y14" i="4"/>
  <c r="Y19" i="4"/>
  <c r="Y11" i="4"/>
  <c r="Y12" i="4"/>
  <c r="Y10" i="4"/>
  <c r="Y17" i="4"/>
  <c r="Y9" i="4"/>
  <c r="Y8" i="4"/>
  <c r="D23" i="4"/>
  <c r="Y18" i="4"/>
  <c r="Y6" i="4"/>
  <c r="Y16" i="4"/>
  <c r="D36" i="4" l="1"/>
  <c r="D38" i="4"/>
  <c r="D33" i="4"/>
  <c r="D32" i="4"/>
  <c r="D37" i="4"/>
  <c r="D27" i="4"/>
  <c r="D34" i="4"/>
  <c r="D25" i="4"/>
  <c r="E23" i="4"/>
  <c r="D31" i="4"/>
  <c r="D28" i="4"/>
  <c r="D29" i="4"/>
  <c r="D30" i="4"/>
  <c r="D35" i="4"/>
  <c r="Y53" i="4"/>
  <c r="Y49" i="4"/>
  <c r="Y48" i="4"/>
  <c r="Y55" i="4"/>
  <c r="Y51" i="4"/>
  <c r="Y50" i="4"/>
  <c r="Y44" i="4"/>
  <c r="Y57" i="4"/>
  <c r="Y52" i="4"/>
  <c r="Y54" i="4"/>
  <c r="Y56" i="4"/>
  <c r="Y47" i="4"/>
  <c r="Y46" i="4"/>
  <c r="E37" i="4" l="1"/>
  <c r="E29" i="4"/>
  <c r="E25" i="4"/>
  <c r="F23" i="4"/>
  <c r="E31" i="4"/>
  <c r="E30" i="4"/>
  <c r="E28" i="4"/>
  <c r="E33" i="4"/>
  <c r="E34" i="4"/>
  <c r="E32" i="4"/>
  <c r="E35" i="4"/>
  <c r="E38" i="4"/>
  <c r="E36" i="4"/>
  <c r="E27" i="4"/>
  <c r="F32" i="4" l="1"/>
  <c r="F25" i="4"/>
  <c r="F38" i="4"/>
  <c r="F37" i="4"/>
  <c r="F31" i="4"/>
  <c r="F36" i="4"/>
  <c r="F28" i="4"/>
  <c r="F33" i="4"/>
  <c r="F35" i="4"/>
  <c r="F34" i="4"/>
  <c r="F27" i="4"/>
  <c r="F29" i="4"/>
  <c r="G23" i="4"/>
  <c r="F30" i="4"/>
  <c r="G33" i="4" l="1"/>
  <c r="G32" i="4"/>
  <c r="G34" i="4"/>
  <c r="G35" i="4"/>
  <c r="G36" i="4"/>
  <c r="G38" i="4"/>
  <c r="G30" i="4"/>
  <c r="G37" i="4"/>
  <c r="G29" i="4"/>
  <c r="G27" i="4"/>
  <c r="H23" i="4"/>
  <c r="G31" i="4"/>
  <c r="G28" i="4"/>
  <c r="G25" i="4"/>
  <c r="H34" i="4" l="1"/>
  <c r="H36" i="4"/>
  <c r="H28" i="4"/>
  <c r="H31" i="4"/>
  <c r="H38" i="4"/>
  <c r="H30" i="4"/>
  <c r="H35" i="4"/>
  <c r="H37" i="4"/>
  <c r="H32" i="4"/>
  <c r="H25" i="4"/>
  <c r="H33" i="4"/>
  <c r="H27" i="4"/>
  <c r="I23" i="4"/>
  <c r="H29" i="4"/>
  <c r="I38" i="4" l="1"/>
  <c r="I25" i="4"/>
  <c r="I27" i="4"/>
  <c r="I31" i="4"/>
  <c r="I30" i="4"/>
  <c r="J23" i="4"/>
  <c r="I33" i="4"/>
  <c r="I34" i="4"/>
  <c r="I32" i="4"/>
  <c r="I35" i="4"/>
  <c r="I36" i="4"/>
  <c r="I37" i="4"/>
  <c r="I29" i="4"/>
  <c r="I28" i="4"/>
  <c r="J34" i="4" l="1"/>
  <c r="J25" i="4"/>
  <c r="K23" i="4"/>
  <c r="J27" i="4"/>
  <c r="J28" i="4"/>
  <c r="J37" i="4"/>
  <c r="J38" i="4"/>
  <c r="J30" i="4"/>
  <c r="J33" i="4"/>
  <c r="J35" i="4"/>
  <c r="J36" i="4"/>
  <c r="J29" i="4"/>
  <c r="J32" i="4"/>
  <c r="J31" i="4"/>
  <c r="K31" i="4" l="1"/>
  <c r="K32" i="4"/>
  <c r="K30" i="4"/>
  <c r="K33" i="4"/>
  <c r="K34" i="4"/>
  <c r="K29" i="4"/>
  <c r="L23" i="4"/>
  <c r="K35" i="4"/>
  <c r="K27" i="4"/>
  <c r="K38" i="4"/>
  <c r="K25" i="4"/>
  <c r="K36" i="4"/>
  <c r="K37" i="4"/>
  <c r="K28" i="4"/>
  <c r="M23" i="4" l="1"/>
  <c r="L35" i="4"/>
  <c r="L38" i="4"/>
  <c r="L30" i="4"/>
  <c r="L31" i="4"/>
  <c r="L37" i="4"/>
  <c r="L32" i="4"/>
  <c r="L36" i="4"/>
  <c r="L27" i="4"/>
  <c r="L34" i="4"/>
  <c r="L25" i="4"/>
  <c r="L29" i="4"/>
  <c r="L28" i="4"/>
  <c r="L33" i="4"/>
  <c r="M31" i="4" l="1"/>
  <c r="M28" i="4"/>
  <c r="N23" i="4"/>
  <c r="M35" i="4"/>
  <c r="M27" i="4"/>
  <c r="M25" i="4"/>
  <c r="M37" i="4"/>
  <c r="M30" i="4"/>
  <c r="M33" i="4"/>
  <c r="M36" i="4"/>
  <c r="M34" i="4"/>
  <c r="M32" i="4"/>
  <c r="M29" i="4"/>
  <c r="M38" i="4"/>
  <c r="N34" i="4" l="1"/>
  <c r="N25" i="4"/>
  <c r="N27" i="4"/>
  <c r="N28" i="4"/>
  <c r="N37" i="4"/>
  <c r="N38" i="4"/>
  <c r="N30" i="4"/>
  <c r="N33" i="4"/>
  <c r="N35" i="4"/>
  <c r="N36" i="4"/>
  <c r="N29" i="4"/>
  <c r="N32" i="4"/>
  <c r="O23" i="4"/>
  <c r="N31" i="4"/>
  <c r="O35" i="4" l="1"/>
  <c r="O27" i="4"/>
  <c r="O38" i="4"/>
  <c r="P23" i="4"/>
  <c r="O36" i="4"/>
  <c r="O37" i="4"/>
  <c r="O28" i="4"/>
  <c r="O33" i="4"/>
  <c r="O29" i="4"/>
  <c r="O31" i="4"/>
  <c r="O32" i="4"/>
  <c r="O30" i="4"/>
  <c r="O34" i="4"/>
  <c r="O25" i="4"/>
  <c r="P38" i="4" l="1"/>
  <c r="P30" i="4"/>
  <c r="P37" i="4"/>
  <c r="P36" i="4"/>
  <c r="P34" i="4"/>
  <c r="P25" i="4"/>
  <c r="Q23" i="4"/>
  <c r="P29" i="4"/>
  <c r="P35" i="4"/>
  <c r="P28" i="4"/>
  <c r="P33" i="4"/>
  <c r="P31" i="4"/>
  <c r="P32" i="4"/>
  <c r="P27" i="4"/>
  <c r="Q29" i="4" l="1"/>
  <c r="Q31" i="4"/>
  <c r="Q34" i="4"/>
  <c r="Q32" i="4"/>
  <c r="Q37" i="4"/>
  <c r="Q30" i="4"/>
  <c r="Q38" i="4"/>
  <c r="R23" i="4"/>
  <c r="Q35" i="4"/>
  <c r="Q27" i="4"/>
  <c r="Q25" i="4"/>
  <c r="Q28" i="4"/>
  <c r="Q33" i="4"/>
  <c r="Q36" i="4"/>
  <c r="R38" i="4" l="1"/>
  <c r="R30" i="4"/>
  <c r="R33" i="4"/>
  <c r="R36" i="4"/>
  <c r="R32" i="4"/>
  <c r="R34" i="4"/>
  <c r="R25" i="4"/>
  <c r="S23" i="4"/>
  <c r="R27" i="4"/>
  <c r="R28" i="4"/>
  <c r="R31" i="4"/>
  <c r="R37" i="4"/>
  <c r="R35" i="4"/>
  <c r="R29" i="4"/>
  <c r="S35" i="4" l="1"/>
  <c r="S27" i="4"/>
  <c r="S38" i="4"/>
  <c r="S25" i="4"/>
  <c r="S36" i="4"/>
  <c r="S37" i="4"/>
  <c r="S28" i="4"/>
  <c r="S32" i="4"/>
  <c r="S30" i="4"/>
  <c r="S33" i="4"/>
  <c r="S34" i="4"/>
  <c r="S29" i="4"/>
  <c r="T23" i="4"/>
  <c r="S31" i="4"/>
  <c r="T29" i="4" l="1"/>
  <c r="T34" i="4"/>
  <c r="T25" i="4"/>
  <c r="T33" i="4"/>
  <c r="T32" i="4"/>
  <c r="T37" i="4"/>
  <c r="T28" i="4"/>
  <c r="U23" i="4"/>
  <c r="T38" i="4"/>
  <c r="T30" i="4"/>
  <c r="T31" i="4"/>
  <c r="T35" i="4"/>
  <c r="T36" i="4"/>
  <c r="T27" i="4"/>
  <c r="U35" i="4" l="1"/>
  <c r="U27" i="4"/>
  <c r="U32" i="4"/>
  <c r="U36" i="4"/>
  <c r="U31" i="4"/>
  <c r="U38" i="4"/>
  <c r="V23" i="4"/>
  <c r="U37" i="4"/>
  <c r="U34" i="4"/>
  <c r="U33" i="4"/>
  <c r="U28" i="4"/>
  <c r="U30" i="4"/>
  <c r="U29" i="4"/>
  <c r="U25" i="4"/>
  <c r="V30" i="4" l="1"/>
  <c r="V29" i="4"/>
  <c r="V34" i="4"/>
  <c r="V25" i="4"/>
  <c r="V35" i="4"/>
  <c r="W23" i="4"/>
  <c r="V28" i="4"/>
  <c r="V32" i="4"/>
  <c r="V31" i="4"/>
  <c r="V38" i="4"/>
  <c r="V33" i="4"/>
  <c r="V27" i="4"/>
  <c r="V36" i="4"/>
  <c r="V37" i="4"/>
  <c r="W35" i="4" l="1"/>
  <c r="W27" i="4"/>
  <c r="W28" i="4"/>
  <c r="W30" i="4"/>
  <c r="X23" i="4"/>
  <c r="W37" i="4"/>
  <c r="W32" i="4"/>
  <c r="W29" i="4"/>
  <c r="W31" i="4"/>
  <c r="W36" i="4"/>
  <c r="W38" i="4"/>
  <c r="W33" i="4"/>
  <c r="W25" i="4"/>
  <c r="W34" i="4"/>
  <c r="X38" i="4" l="1"/>
  <c r="X31" i="4"/>
  <c r="X32" i="4"/>
  <c r="X37" i="4"/>
  <c r="X34" i="4"/>
  <c r="X25" i="4"/>
  <c r="X33" i="4"/>
  <c r="X36" i="4"/>
  <c r="X28" i="4"/>
  <c r="X27" i="4"/>
  <c r="X29" i="4"/>
  <c r="X30" i="4"/>
  <c r="Y23" i="4"/>
  <c r="X35" i="4"/>
  <c r="Y35" i="4" l="1"/>
  <c r="Y27" i="4"/>
  <c r="Y30" i="4"/>
  <c r="Y28" i="4"/>
  <c r="Y25" i="4"/>
  <c r="Y32" i="4"/>
  <c r="Y31" i="4"/>
  <c r="Y38" i="4"/>
  <c r="Y36" i="4"/>
  <c r="Y33" i="4"/>
  <c r="Y37" i="4"/>
  <c r="Y34" i="4"/>
  <c r="Y29" i="4"/>
</calcChain>
</file>

<file path=xl/sharedStrings.xml><?xml version="1.0" encoding="utf-8"?>
<sst xmlns="http://schemas.openxmlformats.org/spreadsheetml/2006/main" count="122" uniqueCount="57">
  <si>
    <t>Stufe</t>
  </si>
  <si>
    <t>Minuten</t>
  </si>
  <si>
    <t>&lt; 20</t>
  </si>
  <si>
    <t>&gt; 21</t>
  </si>
  <si>
    <t>&gt; 41</t>
  </si>
  <si>
    <t>&gt; 61</t>
  </si>
  <si>
    <t>&gt; 81</t>
  </si>
  <si>
    <t>&gt; 101</t>
  </si>
  <si>
    <t>&gt; 121</t>
  </si>
  <si>
    <t>&gt; 141</t>
  </si>
  <si>
    <t>&gt; 161</t>
  </si>
  <si>
    <t>&gt; 181</t>
  </si>
  <si>
    <t>&gt; 201</t>
  </si>
  <si>
    <t>&gt; 220</t>
  </si>
  <si>
    <t>Durchschn.
Minuten</t>
  </si>
  <si>
    <t>Anzahl
Bewohner</t>
  </si>
  <si>
    <t>Pflege-
taxen</t>
  </si>
  <si>
    <t>Pflege-
taxen
gerundet</t>
  </si>
  <si>
    <t>Beitrag
KLV</t>
  </si>
  <si>
    <t>Beitrag
Bewohner</t>
  </si>
  <si>
    <t>Beitrag 
Restfin-
anzierer</t>
  </si>
  <si>
    <t>Aufteilung Pflegetaxen</t>
  </si>
  <si>
    <t>Erlös
Pflege
KVG</t>
  </si>
  <si>
    <t>TOTALE</t>
  </si>
  <si>
    <t>Übersicht Pflegetaxen anhand Stundentarif</t>
  </si>
  <si>
    <t>Kosten pro Minute in Franken</t>
  </si>
  <si>
    <t>Kosten pro Stunde in Franken</t>
  </si>
  <si>
    <t xml:space="preserve">Jahr: </t>
  </si>
  <si>
    <t>Kostenträger 220 "Pflege" gemäss Kostenrechnung in Franken</t>
  </si>
  <si>
    <t>Bemerkungen:</t>
  </si>
  <si>
    <t xml:space="preserve">Einrichtung:  </t>
  </si>
  <si>
    <t xml:space="preserve">2. Berechnung neue Pflegetaxen </t>
  </si>
  <si>
    <t>1. Daten gemäss Buchhaltung abgeschlossenes Geschäftsjahr</t>
  </si>
  <si>
    <t>Aufteilung Pflegeerlöse</t>
  </si>
  <si>
    <t>Allgemeine Bemerkungen:</t>
  </si>
  <si>
    <t xml:space="preserve">Anzahl Tage pro Jahr:  </t>
  </si>
  <si>
    <t>entspricht Stundentarif</t>
  </si>
  <si>
    <t>Minutentarif</t>
  </si>
  <si>
    <t>Übersichtstabelle Pflegetaxen anhand Minunten- und Stundentarife</t>
  </si>
  <si>
    <t>Durchschn.</t>
  </si>
  <si>
    <t xml:space="preserve">Minuten </t>
  </si>
  <si>
    <t>Taxe gem.</t>
  </si>
  <si>
    <t>KORE</t>
  </si>
  <si>
    <t>Taxe KORE</t>
  </si>
  <si>
    <t>gerundet</t>
  </si>
  <si>
    <t>Erlöse (rechnerisch) aus Pflegetarifen jährlich</t>
  </si>
  <si>
    <t>Erträge aus Pflegetaxen gemäss Finanzbuchhaltung in Franken</t>
  </si>
  <si>
    <t>KVG-Pflege in Minuten gemäss BESA LK10-Einstufungen</t>
  </si>
  <si>
    <t xml:space="preserve">Taxen gültig für das Jahr: </t>
  </si>
  <si>
    <t xml:space="preserve">Taxen pro Stufe </t>
  </si>
  <si>
    <t>Taxe</t>
  </si>
  <si>
    <t>effektiv</t>
  </si>
  <si>
    <t>Differenz</t>
  </si>
  <si>
    <t>in %</t>
  </si>
  <si>
    <t>Minutenansatz Pflege in Franken:</t>
  </si>
  <si>
    <t>entspricht Stundenansatz:</t>
  </si>
  <si>
    <t>Minuten-
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</si>
</sst>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_ ;[Red]\-#,##0\ "/>
    <numFmt numFmtId="166" formatCode="0.0%;[Red]\-0.0%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" fontId="1" fillId="0" borderId="0" xfId="0" applyNumberFormat="1" applyFont="1"/>
    <xf numFmtId="0" fontId="0" fillId="0" borderId="0" xfId="0" applyBorder="1"/>
    <xf numFmtId="4" fontId="0" fillId="0" borderId="0" xfId="0" applyNumberFormat="1" applyBorder="1"/>
    <xf numFmtId="4" fontId="0" fillId="0" borderId="2" xfId="0" applyNumberFormat="1" applyBorder="1" applyProtection="1"/>
    <xf numFmtId="4" fontId="0" fillId="0" borderId="3" xfId="0" applyNumberFormat="1" applyBorder="1" applyProtection="1"/>
    <xf numFmtId="4" fontId="0" fillId="0" borderId="4" xfId="0" applyNumberFormat="1" applyBorder="1" applyProtection="1"/>
    <xf numFmtId="4" fontId="0" fillId="0" borderId="5" xfId="0" applyNumberFormat="1" applyBorder="1" applyProtection="1"/>
    <xf numFmtId="4" fontId="0" fillId="0" borderId="0" xfId="0" applyNumberFormat="1" applyBorder="1" applyProtection="1"/>
    <xf numFmtId="4" fontId="0" fillId="0" borderId="6" xfId="0" applyNumberFormat="1" applyBorder="1" applyProtection="1"/>
    <xf numFmtId="2" fontId="0" fillId="0" borderId="7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4" fontId="0" fillId="0" borderId="7" xfId="0" applyNumberFormat="1" applyBorder="1" applyProtection="1"/>
    <xf numFmtId="4" fontId="0" fillId="0" borderId="1" xfId="0" applyNumberFormat="1" applyBorder="1" applyProtection="1"/>
    <xf numFmtId="4" fontId="0" fillId="0" borderId="8" xfId="0" applyNumberFormat="1" applyBorder="1" applyProtection="1"/>
    <xf numFmtId="0" fontId="0" fillId="0" borderId="1" xfId="0" applyBorder="1"/>
    <xf numFmtId="0" fontId="0" fillId="0" borderId="3" xfId="0" applyBorder="1"/>
    <xf numFmtId="4" fontId="0" fillId="0" borderId="0" xfId="0" applyNumberFormat="1" applyFill="1" applyBorder="1" applyProtection="1"/>
    <xf numFmtId="0" fontId="0" fillId="0" borderId="1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0" xfId="0" applyFont="1"/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Protection="1"/>
    <xf numFmtId="0" fontId="3" fillId="0" borderId="0" xfId="0" applyFont="1" applyBorder="1"/>
    <xf numFmtId="2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Protection="1"/>
    <xf numFmtId="4" fontId="1" fillId="0" borderId="0" xfId="0" applyNumberFormat="1" applyFont="1" applyFill="1" applyBorder="1" applyProtection="1"/>
    <xf numFmtId="0" fontId="1" fillId="0" borderId="0" xfId="0" applyFont="1" applyFill="1" applyBorder="1" applyAlignment="1"/>
    <xf numFmtId="2" fontId="3" fillId="2" borderId="5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2" fontId="3" fillId="2" borderId="6" xfId="0" applyNumberFormat="1" applyFont="1" applyFill="1" applyBorder="1" applyAlignment="1" applyProtection="1">
      <alignment horizontal="center"/>
    </xf>
    <xf numFmtId="2" fontId="3" fillId="2" borderId="5" xfId="0" applyNumberFormat="1" applyFont="1" applyFill="1" applyBorder="1" applyProtection="1"/>
    <xf numFmtId="2" fontId="3" fillId="2" borderId="0" xfId="0" applyNumberFormat="1" applyFont="1" applyFill="1" applyBorder="1" applyProtection="1"/>
    <xf numFmtId="2" fontId="3" fillId="2" borderId="6" xfId="0" applyNumberFormat="1" applyFont="1" applyFill="1" applyBorder="1" applyProtection="1"/>
    <xf numFmtId="4" fontId="0" fillId="2" borderId="5" xfId="0" applyNumberFormat="1" applyFill="1" applyBorder="1" applyProtection="1"/>
    <xf numFmtId="4" fontId="0" fillId="2" borderId="0" xfId="0" applyNumberFormat="1" applyFill="1" applyBorder="1" applyProtection="1"/>
    <xf numFmtId="4" fontId="0" fillId="2" borderId="6" xfId="0" applyNumberFormat="1" applyFill="1" applyBorder="1" applyProtection="1"/>
    <xf numFmtId="4" fontId="0" fillId="2" borderId="0" xfId="0" applyNumberFormat="1" applyFill="1" applyBorder="1"/>
    <xf numFmtId="2" fontId="3" fillId="2" borderId="2" xfId="0" applyNumberFormat="1" applyFont="1" applyFill="1" applyBorder="1" applyAlignment="1" applyProtection="1"/>
    <xf numFmtId="2" fontId="3" fillId="2" borderId="3" xfId="0" applyNumberFormat="1" applyFont="1" applyFill="1" applyBorder="1" applyAlignment="1" applyProtection="1"/>
    <xf numFmtId="2" fontId="3" fillId="2" borderId="4" xfId="0" applyNumberFormat="1" applyFont="1" applyFill="1" applyBorder="1" applyAlignment="1" applyProtection="1"/>
    <xf numFmtId="2" fontId="3" fillId="0" borderId="9" xfId="0" applyNumberFormat="1" applyFont="1" applyFill="1" applyBorder="1" applyAlignment="1" applyProtection="1"/>
    <xf numFmtId="2" fontId="3" fillId="0" borderId="9" xfId="0" applyNumberFormat="1" applyFont="1" applyFill="1" applyBorder="1" applyAlignment="1" applyProtection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10" xfId="0" applyNumberFormat="1" applyFont="1" applyFill="1" applyBorder="1" applyAlignment="1" applyProtection="1"/>
    <xf numFmtId="4" fontId="3" fillId="0" borderId="9" xfId="0" applyNumberFormat="1" applyFont="1" applyFill="1" applyBorder="1" applyProtection="1"/>
    <xf numFmtId="4" fontId="3" fillId="2" borderId="5" xfId="0" applyNumberFormat="1" applyFont="1" applyFill="1" applyBorder="1" applyProtection="1"/>
    <xf numFmtId="4" fontId="3" fillId="2" borderId="0" xfId="0" applyNumberFormat="1" applyFont="1" applyFill="1" applyBorder="1" applyProtection="1"/>
    <xf numFmtId="4" fontId="3" fillId="2" borderId="6" xfId="0" applyNumberFormat="1" applyFont="1" applyFill="1" applyBorder="1" applyProtection="1"/>
    <xf numFmtId="0" fontId="0" fillId="0" borderId="11" xfId="0" applyBorder="1"/>
    <xf numFmtId="0" fontId="0" fillId="0" borderId="12" xfId="0" applyBorder="1"/>
    <xf numFmtId="4" fontId="0" fillId="0" borderId="12" xfId="0" applyNumberFormat="1" applyBorder="1"/>
    <xf numFmtId="4" fontId="0" fillId="2" borderId="11" xfId="0" applyNumberFormat="1" applyFill="1" applyBorder="1"/>
    <xf numFmtId="4" fontId="0" fillId="2" borderId="12" xfId="0" applyNumberFormat="1" applyFill="1" applyBorder="1"/>
    <xf numFmtId="4" fontId="0" fillId="2" borderId="13" xfId="0" applyNumberFormat="1" applyFill="1" applyBorder="1"/>
    <xf numFmtId="0" fontId="0" fillId="0" borderId="2" xfId="0" applyBorder="1"/>
    <xf numFmtId="0" fontId="0" fillId="0" borderId="3" xfId="0" applyBorder="1" applyAlignment="1">
      <alignment horizontal="right"/>
    </xf>
    <xf numFmtId="3" fontId="0" fillId="0" borderId="3" xfId="0" applyNumberFormat="1" applyBorder="1"/>
    <xf numFmtId="3" fontId="0" fillId="2" borderId="3" xfId="0" applyNumberFormat="1" applyFill="1" applyBorder="1"/>
    <xf numFmtId="3" fontId="0" fillId="2" borderId="4" xfId="0" applyNumberFormat="1" applyFill="1" applyBorder="1"/>
    <xf numFmtId="0" fontId="0" fillId="0" borderId="7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164" fontId="0" fillId="2" borderId="1" xfId="0" applyNumberFormat="1" applyFill="1" applyBorder="1"/>
    <xf numFmtId="164" fontId="0" fillId="2" borderId="8" xfId="0" applyNumberFormat="1" applyFill="1" applyBorder="1"/>
    <xf numFmtId="0" fontId="0" fillId="0" borderId="5" xfId="0" applyBorder="1"/>
    <xf numFmtId="0" fontId="1" fillId="0" borderId="12" xfId="0" applyFont="1" applyBorder="1" applyAlignment="1">
      <alignment horizontal="right"/>
    </xf>
    <xf numFmtId="4" fontId="1" fillId="0" borderId="6" xfId="0" applyNumberFormat="1" applyFont="1" applyBorder="1"/>
    <xf numFmtId="4" fontId="1" fillId="0" borderId="8" xfId="0" applyNumberFormat="1" applyFont="1" applyBorder="1"/>
    <xf numFmtId="0" fontId="4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3" fillId="0" borderId="2" xfId="0" applyFont="1" applyBorder="1"/>
    <xf numFmtId="4" fontId="1" fillId="0" borderId="12" xfId="0" applyNumberFormat="1" applyFont="1" applyBorder="1"/>
    <xf numFmtId="0" fontId="0" fillId="0" borderId="5" xfId="0" applyBorder="1" applyAlignment="1"/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13" xfId="0" applyFont="1" applyFill="1" applyBorder="1" applyProtection="1"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4" fontId="0" fillId="3" borderId="9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</xf>
    <xf numFmtId="2" fontId="0" fillId="0" borderId="12" xfId="0" applyNumberFormat="1" applyFill="1" applyBorder="1" applyAlignment="1" applyProtection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 vertical="center" wrapText="1"/>
    </xf>
    <xf numFmtId="2" fontId="0" fillId="2" borderId="7" xfId="0" applyNumberFormat="1" applyFill="1" applyBorder="1" applyAlignment="1" applyProtection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 wrapText="1"/>
    </xf>
    <xf numFmtId="2" fontId="0" fillId="2" borderId="8" xfId="0" applyNumberForma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14" xfId="0" applyFill="1" applyBorder="1" applyAlignment="1" applyProtection="1">
      <alignment horizontal="center" vertical="center" wrapText="1"/>
    </xf>
    <xf numFmtId="4" fontId="0" fillId="2" borderId="5" xfId="0" applyNumberFormat="1" applyFill="1" applyBorder="1" applyAlignment="1" applyProtection="1">
      <alignment horizontal="right"/>
    </xf>
    <xf numFmtId="4" fontId="0" fillId="0" borderId="14" xfId="0" applyNumberFormat="1" applyBorder="1"/>
    <xf numFmtId="3" fontId="3" fillId="3" borderId="4" xfId="0" applyNumberFormat="1" applyFont="1" applyFill="1" applyBorder="1" applyAlignment="1" applyProtection="1">
      <protection locked="0"/>
    </xf>
    <xf numFmtId="3" fontId="0" fillId="3" borderId="6" xfId="0" applyNumberFormat="1" applyFill="1" applyBorder="1" applyAlignment="1" applyProtection="1">
      <protection locked="0"/>
    </xf>
    <xf numFmtId="0" fontId="0" fillId="0" borderId="7" xfId="0" applyBorder="1" applyAlignment="1"/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165" fontId="0" fillId="0" borderId="6" xfId="0" applyNumberFormat="1" applyFill="1" applyBorder="1" applyAlignment="1" applyProtection="1"/>
    <xf numFmtId="3" fontId="0" fillId="0" borderId="6" xfId="0" applyNumberFormat="1" applyFill="1" applyBorder="1" applyAlignment="1" applyProtection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166" fontId="3" fillId="0" borderId="4" xfId="0" applyNumberFormat="1" applyFont="1" applyFill="1" applyBorder="1" applyAlignment="1" applyProtection="1"/>
    <xf numFmtId="2" fontId="0" fillId="3" borderId="0" xfId="0" applyNumberFormat="1" applyFill="1" applyProtection="1">
      <protection locked="0"/>
    </xf>
    <xf numFmtId="164" fontId="0" fillId="0" borderId="0" xfId="0" applyNumberFormat="1"/>
    <xf numFmtId="0" fontId="0" fillId="0" borderId="15" xfId="0" applyBorder="1"/>
    <xf numFmtId="4" fontId="1" fillId="0" borderId="15" xfId="0" applyNumberFormat="1" applyFont="1" applyBorder="1"/>
    <xf numFmtId="4" fontId="0" fillId="0" borderId="15" xfId="0" applyNumberFormat="1" applyBorder="1"/>
    <xf numFmtId="4" fontId="0" fillId="0" borderId="12" xfId="0" applyNumberFormat="1" applyBorder="1" applyAlignment="1">
      <alignment horizontal="right"/>
    </xf>
    <xf numFmtId="4" fontId="0" fillId="0" borderId="12" xfId="0" applyNumberFormat="1" applyFill="1" applyBorder="1" applyProtection="1"/>
    <xf numFmtId="0" fontId="4" fillId="0" borderId="11" xfId="0" applyFont="1" applyBorder="1"/>
    <xf numFmtId="0" fontId="1" fillId="0" borderId="13" xfId="0" applyFont="1" applyFill="1" applyBorder="1" applyProtection="1"/>
    <xf numFmtId="2" fontId="1" fillId="3" borderId="12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3" borderId="3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0" borderId="2" xfId="0" applyBorder="1" applyAlignment="1"/>
    <xf numFmtId="0" fontId="0" fillId="0" borderId="3" xfId="0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4" fontId="3" fillId="3" borderId="2" xfId="0" applyNumberFormat="1" applyFont="1" applyFill="1" applyBorder="1" applyAlignment="1" applyProtection="1">
      <alignment vertical="top" wrapText="1"/>
      <protection locked="0"/>
    </xf>
    <xf numFmtId="4" fontId="0" fillId="3" borderId="3" xfId="0" applyNumberFormat="1" applyFill="1" applyBorder="1" applyAlignment="1" applyProtection="1">
      <alignment vertical="top" wrapText="1"/>
      <protection locked="0"/>
    </xf>
    <xf numFmtId="4" fontId="0" fillId="3" borderId="4" xfId="0" applyNumberFormat="1" applyFill="1" applyBorder="1" applyAlignment="1" applyProtection="1">
      <alignment vertical="top" wrapText="1"/>
      <protection locked="0"/>
    </xf>
    <xf numFmtId="4" fontId="0" fillId="3" borderId="7" xfId="0" applyNumberFormat="1" applyFill="1" applyBorder="1" applyAlignment="1" applyProtection="1">
      <alignment vertical="top" wrapText="1"/>
      <protection locked="0"/>
    </xf>
    <xf numFmtId="4" fontId="0" fillId="3" borderId="1" xfId="0" applyNumberFormat="1" applyFill="1" applyBorder="1" applyAlignment="1" applyProtection="1">
      <alignment vertical="top" wrapText="1"/>
      <protection locked="0"/>
    </xf>
    <xf numFmtId="4" fontId="0" fillId="3" borderId="8" xfId="0" applyNumberForma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26</xdr:row>
      <xdr:rowOff>85725</xdr:rowOff>
    </xdr:from>
    <xdr:to>
      <xdr:col>6</xdr:col>
      <xdr:colOff>323850</xdr:colOff>
      <xdr:row>26</xdr:row>
      <xdr:rowOff>85725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371850" y="4819650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26</xdr:row>
      <xdr:rowOff>85725</xdr:rowOff>
    </xdr:from>
    <xdr:to>
      <xdr:col>6</xdr:col>
      <xdr:colOff>333375</xdr:colOff>
      <xdr:row>27</xdr:row>
      <xdr:rowOff>123825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4391025" y="481965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26</xdr:row>
      <xdr:rowOff>85725</xdr:rowOff>
    </xdr:from>
    <xdr:to>
      <xdr:col>5</xdr:col>
      <xdr:colOff>361950</xdr:colOff>
      <xdr:row>27</xdr:row>
      <xdr:rowOff>123825</xdr:rowOff>
    </xdr:to>
    <xdr:sp macro="" textlink="">
      <xdr:nvSpPr>
        <xdr:cNvPr id="1062" name="Line 4"/>
        <xdr:cNvSpPr>
          <a:spLocks noChangeShapeType="1"/>
        </xdr:cNvSpPr>
      </xdr:nvSpPr>
      <xdr:spPr bwMode="auto">
        <a:xfrm>
          <a:off x="3714750" y="481965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22</xdr:row>
      <xdr:rowOff>152400</xdr:rowOff>
    </xdr:from>
    <xdr:to>
      <xdr:col>4</xdr:col>
      <xdr:colOff>333375</xdr:colOff>
      <xdr:row>24</xdr:row>
      <xdr:rowOff>95250</xdr:rowOff>
    </xdr:to>
    <xdr:sp macro="" textlink="">
      <xdr:nvSpPr>
        <xdr:cNvPr id="1063" name="Line 8"/>
        <xdr:cNvSpPr>
          <a:spLocks noChangeShapeType="1"/>
        </xdr:cNvSpPr>
      </xdr:nvSpPr>
      <xdr:spPr bwMode="auto">
        <a:xfrm>
          <a:off x="2981325" y="39147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22</xdr:row>
      <xdr:rowOff>19050</xdr:rowOff>
    </xdr:from>
    <xdr:to>
      <xdr:col>3</xdr:col>
      <xdr:colOff>314325</xdr:colOff>
      <xdr:row>22</xdr:row>
      <xdr:rowOff>152400</xdr:rowOff>
    </xdr:to>
    <xdr:sp macro="" textlink="">
      <xdr:nvSpPr>
        <xdr:cNvPr id="1064" name="Line 9"/>
        <xdr:cNvSpPr>
          <a:spLocks noChangeShapeType="1"/>
        </xdr:cNvSpPr>
      </xdr:nvSpPr>
      <xdr:spPr bwMode="auto">
        <a:xfrm>
          <a:off x="2257425" y="3781425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23</xdr:row>
      <xdr:rowOff>9525</xdr:rowOff>
    </xdr:from>
    <xdr:to>
      <xdr:col>4</xdr:col>
      <xdr:colOff>333375</xdr:colOff>
      <xdr:row>23</xdr:row>
      <xdr:rowOff>9525</xdr:rowOff>
    </xdr:to>
    <xdr:sp macro="" textlink="">
      <xdr:nvSpPr>
        <xdr:cNvPr id="1065" name="Line 11"/>
        <xdr:cNvSpPr>
          <a:spLocks noChangeShapeType="1"/>
        </xdr:cNvSpPr>
      </xdr:nvSpPr>
      <xdr:spPr bwMode="auto">
        <a:xfrm>
          <a:off x="2257425" y="3933825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0</xdr:rowOff>
    </xdr:from>
    <xdr:to>
      <xdr:col>6</xdr:col>
      <xdr:colOff>333375</xdr:colOff>
      <xdr:row>0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41338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3543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tabSelected="1" workbookViewId="0">
      <selection activeCell="D22" sqref="D22"/>
    </sheetView>
  </sheetViews>
  <sheetFormatPr baseColWidth="10" defaultRowHeight="12.75" x14ac:dyDescent="0.2"/>
  <cols>
    <col min="1" max="1" width="7.140625" customWidth="1"/>
    <col min="2" max="3" width="11" customWidth="1"/>
    <col min="4" max="15" width="10.5703125" customWidth="1"/>
    <col min="16" max="22" width="9.28515625" customWidth="1"/>
  </cols>
  <sheetData>
    <row r="1" spans="1:22" ht="23.25" customHeight="1" x14ac:dyDescent="0.2">
      <c r="A1" s="81" t="s">
        <v>24</v>
      </c>
      <c r="B1" s="82"/>
      <c r="C1" s="82"/>
      <c r="D1" s="82"/>
      <c r="E1" s="82"/>
      <c r="F1" s="82"/>
      <c r="G1" s="83"/>
      <c r="H1" s="84"/>
      <c r="I1" s="85" t="s">
        <v>30</v>
      </c>
      <c r="J1" s="140"/>
      <c r="K1" s="140"/>
      <c r="L1" s="140"/>
      <c r="M1" s="140"/>
      <c r="N1" s="140"/>
      <c r="O1" s="141"/>
    </row>
    <row r="4" spans="1:22" ht="15" x14ac:dyDescent="0.25">
      <c r="A4" s="137" t="s">
        <v>32</v>
      </c>
      <c r="B4" s="62"/>
      <c r="C4" s="62"/>
      <c r="D4" s="62"/>
      <c r="E4" s="62"/>
      <c r="F4" s="62"/>
      <c r="G4" s="78" t="s">
        <v>27</v>
      </c>
      <c r="H4" s="92">
        <v>2020</v>
      </c>
      <c r="I4" s="142" t="s">
        <v>29</v>
      </c>
      <c r="J4" s="143"/>
      <c r="K4" s="143"/>
      <c r="L4" s="143"/>
      <c r="M4" s="143"/>
      <c r="N4" s="143"/>
      <c r="O4" s="144"/>
    </row>
    <row r="5" spans="1:22" x14ac:dyDescent="0.2">
      <c r="A5" s="86" t="s">
        <v>46</v>
      </c>
      <c r="B5" s="26"/>
      <c r="C5" s="26"/>
      <c r="D5" s="26"/>
      <c r="E5" s="26"/>
      <c r="F5" s="26"/>
      <c r="G5" s="106"/>
      <c r="H5" s="129" t="str">
        <f>IF(H6="","",H6/G5)</f>
        <v/>
      </c>
      <c r="I5" s="156"/>
      <c r="J5" s="145"/>
      <c r="K5" s="145"/>
      <c r="L5" s="145"/>
      <c r="M5" s="145"/>
      <c r="N5" s="145"/>
      <c r="O5" s="146"/>
    </row>
    <row r="6" spans="1:22" x14ac:dyDescent="0.2">
      <c r="A6" s="77" t="s">
        <v>28</v>
      </c>
      <c r="B6" s="9"/>
      <c r="C6" s="9"/>
      <c r="D6" s="9"/>
      <c r="E6" s="9"/>
      <c r="F6" s="9"/>
      <c r="G6" s="107"/>
      <c r="H6" s="125" t="str">
        <f>IF(G6="","",G5-G6)</f>
        <v/>
      </c>
      <c r="I6" s="157"/>
      <c r="J6" s="147"/>
      <c r="K6" s="147"/>
      <c r="L6" s="147"/>
      <c r="M6" s="147"/>
      <c r="N6" s="147"/>
      <c r="O6" s="148"/>
    </row>
    <row r="7" spans="1:22" x14ac:dyDescent="0.2">
      <c r="A7" s="77" t="s">
        <v>47</v>
      </c>
      <c r="B7" s="9"/>
      <c r="C7" s="9"/>
      <c r="D7" s="9"/>
      <c r="E7" s="9"/>
      <c r="F7" s="9"/>
      <c r="G7" s="107"/>
      <c r="H7" s="126"/>
      <c r="I7" s="157"/>
      <c r="J7" s="147"/>
      <c r="K7" s="147"/>
      <c r="L7" s="147"/>
      <c r="M7" s="147"/>
      <c r="N7" s="147"/>
      <c r="O7" s="148"/>
      <c r="P7" s="3"/>
      <c r="Q7" s="3"/>
      <c r="R7" s="3"/>
      <c r="S7" s="3"/>
      <c r="T7" s="3"/>
      <c r="U7" s="3"/>
      <c r="V7" s="3"/>
    </row>
    <row r="8" spans="1:22" x14ac:dyDescent="0.2">
      <c r="A8" s="77" t="s">
        <v>25</v>
      </c>
      <c r="B8" s="9"/>
      <c r="C8" s="9"/>
      <c r="D8" s="9"/>
      <c r="E8" s="9"/>
      <c r="F8" s="9"/>
      <c r="G8" s="79" t="str">
        <f>IF((G6="")+(G7=""),"",ROUND(G6/G7,2))</f>
        <v/>
      </c>
      <c r="H8" s="79" t="str">
        <f>IF((H6="")+(H7=""),"",H6/H7)</f>
        <v/>
      </c>
      <c r="I8" s="157"/>
      <c r="J8" s="147"/>
      <c r="K8" s="147"/>
      <c r="L8" s="147"/>
      <c r="M8" s="147"/>
      <c r="N8" s="147"/>
      <c r="O8" s="148"/>
      <c r="P8" s="3"/>
      <c r="Q8" s="3"/>
      <c r="R8" s="3"/>
      <c r="S8" s="3"/>
      <c r="T8" s="3"/>
      <c r="U8" s="3"/>
      <c r="V8" s="3"/>
    </row>
    <row r="9" spans="1:22" x14ac:dyDescent="0.2">
      <c r="A9" s="72" t="s">
        <v>26</v>
      </c>
      <c r="B9" s="25"/>
      <c r="C9" s="25"/>
      <c r="D9" s="25"/>
      <c r="E9" s="25"/>
      <c r="F9" s="25"/>
      <c r="G9" s="80" t="str">
        <f>IF(G8="","",G8*60)</f>
        <v/>
      </c>
      <c r="H9" s="80" t="str">
        <f>IF(H8="","",H8*60)</f>
        <v/>
      </c>
      <c r="I9" s="158"/>
      <c r="J9" s="149"/>
      <c r="K9" s="149"/>
      <c r="L9" s="149"/>
      <c r="M9" s="149"/>
      <c r="N9" s="149"/>
      <c r="O9" s="150"/>
      <c r="P9" s="3"/>
      <c r="Q9" s="3"/>
      <c r="R9" s="3"/>
      <c r="S9" s="3"/>
      <c r="T9" s="3"/>
      <c r="U9" s="3"/>
      <c r="V9" s="3"/>
    </row>
    <row r="10" spans="1:22" x14ac:dyDescent="0.2">
      <c r="D10" s="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t="s">
        <v>49</v>
      </c>
      <c r="C11" s="1" t="s">
        <v>0</v>
      </c>
      <c r="D11" s="1" t="s">
        <v>39</v>
      </c>
      <c r="E11" s="127" t="s">
        <v>41</v>
      </c>
      <c r="F11" s="120" t="s">
        <v>43</v>
      </c>
      <c r="G11" s="127" t="s">
        <v>50</v>
      </c>
      <c r="H11" s="127" t="s">
        <v>52</v>
      </c>
      <c r="I11" s="8"/>
      <c r="J11" s="1" t="s">
        <v>0</v>
      </c>
      <c r="K11" s="1" t="s">
        <v>39</v>
      </c>
      <c r="L11" s="127" t="s">
        <v>41</v>
      </c>
      <c r="M11" s="120" t="s">
        <v>43</v>
      </c>
      <c r="N11" s="127" t="s">
        <v>50</v>
      </c>
      <c r="O11" s="127" t="s">
        <v>52</v>
      </c>
      <c r="P11" s="3"/>
      <c r="Q11" s="3"/>
      <c r="R11" s="3"/>
      <c r="S11" s="3"/>
      <c r="T11" s="3"/>
      <c r="U11" s="3"/>
      <c r="V11" s="3"/>
    </row>
    <row r="12" spans="1:22" x14ac:dyDescent="0.2">
      <c r="D12" s="1" t="s">
        <v>40</v>
      </c>
      <c r="E12" s="127" t="s">
        <v>42</v>
      </c>
      <c r="F12" s="120" t="s">
        <v>44</v>
      </c>
      <c r="G12" s="1" t="s">
        <v>51</v>
      </c>
      <c r="H12" s="1" t="s">
        <v>53</v>
      </c>
      <c r="I12" s="8"/>
      <c r="K12" s="1" t="s">
        <v>40</v>
      </c>
      <c r="L12" s="127" t="s">
        <v>42</v>
      </c>
      <c r="M12" s="120" t="s">
        <v>44</v>
      </c>
      <c r="N12" s="1" t="s">
        <v>51</v>
      </c>
      <c r="O12" s="1" t="s">
        <v>53</v>
      </c>
      <c r="P12" s="3"/>
      <c r="Q12" s="3"/>
      <c r="R12" s="3"/>
      <c r="S12" s="3"/>
      <c r="T12" s="3"/>
      <c r="U12" s="3"/>
      <c r="V12" s="3"/>
    </row>
    <row r="13" spans="1:22" x14ac:dyDescent="0.2">
      <c r="C13" s="1">
        <v>1</v>
      </c>
      <c r="D13" s="1">
        <v>11</v>
      </c>
      <c r="E13" s="128" t="str">
        <f>IF($G$8="","",$G$8*D13)</f>
        <v/>
      </c>
      <c r="F13" s="121" t="str">
        <f t="shared" ref="F13:F18" si="0">IF(E13="","",ROUND(E13,1))</f>
        <v/>
      </c>
      <c r="G13" s="130"/>
      <c r="H13" s="131" t="str">
        <f t="shared" ref="H13:H18" si="1">IF(F13="","",(G13-F13)/F13)</f>
        <v/>
      </c>
      <c r="I13" s="8"/>
      <c r="J13" s="1">
        <v>7</v>
      </c>
      <c r="K13" s="1">
        <v>131</v>
      </c>
      <c r="L13" s="128" t="str">
        <f t="shared" ref="L13:L18" si="2">IF($G$8="","",$G$8*K13)</f>
        <v/>
      </c>
      <c r="M13" s="121" t="str">
        <f t="shared" ref="M13:M18" si="3">IF(L13="","",ROUND(L13,1))</f>
        <v/>
      </c>
      <c r="N13" s="130"/>
      <c r="O13" s="131" t="str">
        <f t="shared" ref="O13:O18" si="4">IF(M13="","",(N13-M13)/M13)</f>
        <v/>
      </c>
      <c r="P13" s="3"/>
      <c r="Q13" s="3"/>
      <c r="R13" s="3"/>
      <c r="S13" s="3"/>
      <c r="T13" s="3"/>
      <c r="U13" s="3"/>
      <c r="V13" s="3"/>
    </row>
    <row r="14" spans="1:22" x14ac:dyDescent="0.2">
      <c r="C14" s="1">
        <v>2</v>
      </c>
      <c r="D14" s="1">
        <v>31</v>
      </c>
      <c r="E14" s="128" t="str">
        <f>IF($G$8="","",$G$8*D14)</f>
        <v/>
      </c>
      <c r="F14" s="121" t="str">
        <f t="shared" si="0"/>
        <v/>
      </c>
      <c r="G14" s="130"/>
      <c r="H14" s="131" t="str">
        <f t="shared" si="1"/>
        <v/>
      </c>
      <c r="I14" s="8"/>
      <c r="J14" s="1">
        <v>8</v>
      </c>
      <c r="K14" s="1">
        <v>151</v>
      </c>
      <c r="L14" s="128" t="str">
        <f t="shared" si="2"/>
        <v/>
      </c>
      <c r="M14" s="121" t="str">
        <f t="shared" si="3"/>
        <v/>
      </c>
      <c r="N14" s="130"/>
      <c r="O14" s="131" t="str">
        <f t="shared" si="4"/>
        <v/>
      </c>
      <c r="P14" s="3"/>
      <c r="Q14" s="3"/>
      <c r="R14" s="3"/>
      <c r="S14" s="3"/>
      <c r="T14" s="3"/>
      <c r="U14" s="3"/>
      <c r="V14" s="3"/>
    </row>
    <row r="15" spans="1:22" x14ac:dyDescent="0.2">
      <c r="C15" s="1">
        <v>3</v>
      </c>
      <c r="D15" s="1">
        <v>51</v>
      </c>
      <c r="E15" s="128" t="str">
        <f t="shared" ref="E15:E18" si="5">IF($G$8="","",$G$8*D15)</f>
        <v/>
      </c>
      <c r="F15" s="121" t="str">
        <f t="shared" si="0"/>
        <v/>
      </c>
      <c r="G15" s="130"/>
      <c r="H15" s="131" t="str">
        <f t="shared" si="1"/>
        <v/>
      </c>
      <c r="I15" s="8"/>
      <c r="J15" s="1">
        <v>9</v>
      </c>
      <c r="K15" s="1">
        <v>171</v>
      </c>
      <c r="L15" s="128" t="str">
        <f t="shared" si="2"/>
        <v/>
      </c>
      <c r="M15" s="121" t="str">
        <f t="shared" si="3"/>
        <v/>
      </c>
      <c r="N15" s="130"/>
      <c r="O15" s="131" t="str">
        <f t="shared" si="4"/>
        <v/>
      </c>
      <c r="P15" s="3"/>
      <c r="Q15" s="3"/>
      <c r="R15" s="3"/>
      <c r="S15" s="3"/>
      <c r="T15" s="3"/>
      <c r="U15" s="3"/>
      <c r="V15" s="3"/>
    </row>
    <row r="16" spans="1:22" x14ac:dyDescent="0.2">
      <c r="C16" s="1">
        <v>4</v>
      </c>
      <c r="D16" s="1">
        <v>71</v>
      </c>
      <c r="E16" s="128" t="str">
        <f t="shared" si="5"/>
        <v/>
      </c>
      <c r="F16" s="121" t="str">
        <f t="shared" si="0"/>
        <v/>
      </c>
      <c r="G16" s="130"/>
      <c r="H16" s="131" t="str">
        <f t="shared" si="1"/>
        <v/>
      </c>
      <c r="I16" s="8"/>
      <c r="J16" s="1">
        <v>10</v>
      </c>
      <c r="K16" s="1">
        <v>191</v>
      </c>
      <c r="L16" s="128" t="str">
        <f t="shared" si="2"/>
        <v/>
      </c>
      <c r="M16" s="121" t="str">
        <f t="shared" si="3"/>
        <v/>
      </c>
      <c r="N16" s="130"/>
      <c r="O16" s="131" t="str">
        <f t="shared" si="4"/>
        <v/>
      </c>
      <c r="P16" s="3"/>
      <c r="Q16" s="3"/>
      <c r="R16" s="3"/>
      <c r="S16" s="3"/>
      <c r="T16" s="3"/>
      <c r="U16" s="3"/>
      <c r="V16" s="3"/>
    </row>
    <row r="17" spans="1:22" x14ac:dyDescent="0.2">
      <c r="C17" s="1">
        <v>5</v>
      </c>
      <c r="D17" s="1">
        <v>91</v>
      </c>
      <c r="E17" s="128" t="str">
        <f t="shared" si="5"/>
        <v/>
      </c>
      <c r="F17" s="121" t="str">
        <f t="shared" si="0"/>
        <v/>
      </c>
      <c r="G17" s="130"/>
      <c r="H17" s="131" t="str">
        <f t="shared" si="1"/>
        <v/>
      </c>
      <c r="I17" s="8"/>
      <c r="J17" s="1">
        <v>11</v>
      </c>
      <c r="K17" s="1">
        <v>211</v>
      </c>
      <c r="L17" s="128" t="str">
        <f t="shared" si="2"/>
        <v/>
      </c>
      <c r="M17" s="121" t="str">
        <f t="shared" si="3"/>
        <v/>
      </c>
      <c r="N17" s="130"/>
      <c r="O17" s="131" t="str">
        <f t="shared" si="4"/>
        <v/>
      </c>
      <c r="P17" s="3"/>
      <c r="Q17" s="3"/>
      <c r="R17" s="3"/>
      <c r="S17" s="3"/>
      <c r="T17" s="3"/>
      <c r="U17" s="3"/>
      <c r="V17" s="3"/>
    </row>
    <row r="18" spans="1:22" x14ac:dyDescent="0.2">
      <c r="C18" s="1">
        <v>6</v>
      </c>
      <c r="D18" s="1">
        <v>111</v>
      </c>
      <c r="E18" s="128" t="str">
        <f t="shared" si="5"/>
        <v/>
      </c>
      <c r="F18" s="121" t="str">
        <f t="shared" si="0"/>
        <v/>
      </c>
      <c r="G18" s="130"/>
      <c r="H18" s="131" t="str">
        <f t="shared" si="1"/>
        <v/>
      </c>
      <c r="I18" s="8"/>
      <c r="J18" s="1">
        <v>12</v>
      </c>
      <c r="K18" s="1">
        <v>231</v>
      </c>
      <c r="L18" s="128" t="str">
        <f t="shared" si="2"/>
        <v/>
      </c>
      <c r="M18" s="121" t="str">
        <f t="shared" si="3"/>
        <v/>
      </c>
      <c r="N18" s="130"/>
      <c r="O18" s="131" t="str">
        <f t="shared" si="4"/>
        <v/>
      </c>
      <c r="P18" s="3"/>
      <c r="Q18" s="3"/>
      <c r="R18" s="3"/>
      <c r="S18" s="3"/>
      <c r="T18" s="3"/>
      <c r="U18" s="3"/>
      <c r="V18" s="3"/>
    </row>
    <row r="19" spans="1:22" ht="13.5" thickBot="1" x14ac:dyDescent="0.25">
      <c r="A19" s="132"/>
      <c r="B19" s="132"/>
      <c r="C19" s="132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3"/>
      <c r="S19" s="3"/>
      <c r="T19" s="3"/>
      <c r="U19" s="3"/>
      <c r="V19" s="3"/>
    </row>
    <row r="20" spans="1:22" x14ac:dyDescent="0.2">
      <c r="D20" s="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5" x14ac:dyDescent="0.25">
      <c r="A21" s="137" t="s">
        <v>31</v>
      </c>
      <c r="B21" s="62"/>
      <c r="C21" s="62"/>
      <c r="D21" s="87"/>
      <c r="E21" s="63"/>
      <c r="F21" s="78" t="s">
        <v>48</v>
      </c>
      <c r="G21" s="92">
        <v>2020</v>
      </c>
      <c r="H21" s="138"/>
      <c r="I21" s="142" t="s">
        <v>29</v>
      </c>
      <c r="J21" s="143"/>
      <c r="K21" s="143"/>
      <c r="L21" s="143"/>
      <c r="M21" s="143"/>
      <c r="N21" s="143"/>
      <c r="O21" s="144"/>
      <c r="P21" s="3"/>
      <c r="Q21" s="3"/>
      <c r="R21" s="3"/>
      <c r="S21" s="3"/>
      <c r="T21" s="3"/>
      <c r="U21" s="3"/>
      <c r="V21" s="3"/>
    </row>
    <row r="22" spans="1:22" x14ac:dyDescent="0.2">
      <c r="A22" s="61" t="s">
        <v>54</v>
      </c>
      <c r="B22" s="62"/>
      <c r="C22" s="62"/>
      <c r="D22" s="139"/>
      <c r="E22" s="63"/>
      <c r="F22" s="63"/>
      <c r="G22" s="135" t="s">
        <v>55</v>
      </c>
      <c r="H22" s="136">
        <f>D22*60</f>
        <v>0</v>
      </c>
      <c r="I22" s="159"/>
      <c r="J22" s="160"/>
      <c r="K22" s="160"/>
      <c r="L22" s="160"/>
      <c r="M22" s="160"/>
      <c r="N22" s="160"/>
      <c r="O22" s="161"/>
      <c r="P22" s="3"/>
      <c r="Q22" s="3"/>
      <c r="R22" s="3"/>
      <c r="S22" s="3"/>
      <c r="T22" s="3"/>
      <c r="U22" s="3"/>
      <c r="V22" s="3"/>
    </row>
    <row r="23" spans="1:22" x14ac:dyDescent="0.2">
      <c r="D23" s="8"/>
      <c r="E23" s="3"/>
      <c r="F23" s="3"/>
      <c r="G23" s="3"/>
      <c r="H23" s="3"/>
      <c r="I23" s="162"/>
      <c r="J23" s="163"/>
      <c r="K23" s="163"/>
      <c r="L23" s="163"/>
      <c r="M23" s="163"/>
      <c r="N23" s="163"/>
      <c r="O23" s="164"/>
      <c r="P23" s="3"/>
      <c r="Q23" s="3"/>
      <c r="R23" s="3"/>
      <c r="S23" s="3"/>
      <c r="T23" s="3"/>
      <c r="U23" s="3"/>
      <c r="V23" s="3"/>
    </row>
    <row r="24" spans="1:22" x14ac:dyDescent="0.2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D25" s="39"/>
      <c r="E25" s="39"/>
      <c r="F25" s="39"/>
      <c r="G25" s="39"/>
      <c r="H25" s="153" t="s">
        <v>21</v>
      </c>
      <c r="I25" s="154"/>
      <c r="J25" s="155"/>
      <c r="L25" s="39"/>
      <c r="M25" s="153" t="s">
        <v>33</v>
      </c>
      <c r="N25" s="154"/>
      <c r="O25" s="155"/>
      <c r="T25" s="39"/>
    </row>
    <row r="26" spans="1:22" ht="38.25" x14ac:dyDescent="0.2">
      <c r="A26" s="122" t="s">
        <v>0</v>
      </c>
      <c r="B26" s="123" t="s">
        <v>1</v>
      </c>
      <c r="C26" s="124" t="s">
        <v>14</v>
      </c>
      <c r="D26" s="97" t="s">
        <v>15</v>
      </c>
      <c r="E26" s="97" t="s">
        <v>56</v>
      </c>
      <c r="F26" s="97" t="s">
        <v>16</v>
      </c>
      <c r="G26" s="98" t="s">
        <v>17</v>
      </c>
      <c r="H26" s="99" t="s">
        <v>18</v>
      </c>
      <c r="I26" s="100" t="s">
        <v>19</v>
      </c>
      <c r="J26" s="101" t="s">
        <v>20</v>
      </c>
      <c r="K26" s="102"/>
      <c r="L26" s="103" t="s">
        <v>22</v>
      </c>
      <c r="M26" s="99" t="s">
        <v>18</v>
      </c>
      <c r="N26" s="100" t="s">
        <v>19</v>
      </c>
      <c r="O26" s="101" t="s">
        <v>20</v>
      </c>
      <c r="P26" s="102"/>
      <c r="Q26" s="102"/>
      <c r="R26" s="102"/>
      <c r="T26" s="96"/>
    </row>
    <row r="27" spans="1:22" s="31" customFormat="1" x14ac:dyDescent="0.2">
      <c r="A27" s="110"/>
      <c r="B27" s="111"/>
      <c r="C27" s="112"/>
      <c r="D27" s="56"/>
      <c r="E27" s="30">
        <f>D22</f>
        <v>0</v>
      </c>
      <c r="F27" s="30"/>
      <c r="G27" s="35"/>
      <c r="H27" s="50"/>
      <c r="I27" s="51"/>
      <c r="J27" s="52"/>
      <c r="L27" s="53"/>
      <c r="M27" s="50"/>
      <c r="N27" s="51"/>
      <c r="O27" s="52"/>
      <c r="T27" s="30"/>
    </row>
    <row r="28" spans="1:22" s="31" customFormat="1" x14ac:dyDescent="0.2">
      <c r="A28" s="113"/>
      <c r="B28" s="29"/>
      <c r="C28" s="114"/>
      <c r="D28" s="54"/>
      <c r="E28" s="32"/>
      <c r="F28" s="32"/>
      <c r="G28" s="36"/>
      <c r="H28" s="40"/>
      <c r="I28" s="41"/>
      <c r="J28" s="42"/>
      <c r="L28" s="54"/>
      <c r="M28" s="40"/>
      <c r="N28" s="41"/>
      <c r="O28" s="42"/>
      <c r="T28" s="32"/>
    </row>
    <row r="29" spans="1:22" s="31" customFormat="1" x14ac:dyDescent="0.2">
      <c r="A29" s="113">
        <v>0</v>
      </c>
      <c r="B29" s="29">
        <v>0</v>
      </c>
      <c r="C29" s="114">
        <v>0</v>
      </c>
      <c r="D29" s="93"/>
      <c r="E29" s="33"/>
      <c r="F29" s="33">
        <v>0</v>
      </c>
      <c r="G29" s="37">
        <v>0</v>
      </c>
      <c r="H29" s="43">
        <v>0</v>
      </c>
      <c r="I29" s="44">
        <v>0</v>
      </c>
      <c r="J29" s="45">
        <v>0</v>
      </c>
      <c r="L29" s="57">
        <f t="shared" ref="L29:L41" si="6">D29*G29</f>
        <v>0</v>
      </c>
      <c r="M29" s="58">
        <v>0</v>
      </c>
      <c r="N29" s="59">
        <v>0</v>
      </c>
      <c r="O29" s="60">
        <v>0</v>
      </c>
      <c r="T29" s="34"/>
    </row>
    <row r="30" spans="1:22" x14ac:dyDescent="0.2">
      <c r="A30" s="90">
        <v>1</v>
      </c>
      <c r="B30" s="6" t="s">
        <v>2</v>
      </c>
      <c r="C30" s="91">
        <v>11</v>
      </c>
      <c r="D30" s="94"/>
      <c r="E30" s="27"/>
      <c r="F30" s="27">
        <f t="shared" ref="F30:F41" si="7">$E$27*C30</f>
        <v>0</v>
      </c>
      <c r="G30" s="38">
        <f>ROUND(F30,1)</f>
        <v>0</v>
      </c>
      <c r="H30" s="104">
        <f>IF(H22="",0,9.6)</f>
        <v>9.6</v>
      </c>
      <c r="I30" s="47">
        <f>IF(G30-H30&gt;23,23,G30-H30)</f>
        <v>-9.6</v>
      </c>
      <c r="J30" s="48">
        <f>IF(H30+I30=G30,0,G30-H30-I30)</f>
        <v>0</v>
      </c>
      <c r="L30" s="57">
        <f t="shared" si="6"/>
        <v>0</v>
      </c>
      <c r="M30" s="46">
        <f t="shared" ref="M30:M41" si="8">H30*D30</f>
        <v>0</v>
      </c>
      <c r="N30" s="47">
        <f t="shared" ref="N30:N41" si="9">I30*D30</f>
        <v>0</v>
      </c>
      <c r="O30" s="48">
        <f t="shared" ref="O30:O41" si="10">J30*D30</f>
        <v>0</v>
      </c>
      <c r="T30" s="9"/>
    </row>
    <row r="31" spans="1:22" x14ac:dyDescent="0.2">
      <c r="A31" s="90">
        <v>2</v>
      </c>
      <c r="B31" s="6" t="s">
        <v>3</v>
      </c>
      <c r="C31" s="91">
        <v>31</v>
      </c>
      <c r="D31" s="94"/>
      <c r="E31" s="27"/>
      <c r="F31" s="27">
        <f t="shared" si="7"/>
        <v>0</v>
      </c>
      <c r="G31" s="38">
        <f t="shared" ref="G31:G41" si="11">ROUND(F31,1)</f>
        <v>0</v>
      </c>
      <c r="H31" s="46">
        <f>IF(H22="",0,19.2)</f>
        <v>19.2</v>
      </c>
      <c r="I31" s="47">
        <f t="shared" ref="I31:I41" si="12">IF(G31-H31&gt;23,23,G31-H31)</f>
        <v>-19.2</v>
      </c>
      <c r="J31" s="48">
        <f t="shared" ref="J31:J41" si="13">IF(H31+I31=G31,0,G31-H31-I31)</f>
        <v>0</v>
      </c>
      <c r="L31" s="57">
        <f t="shared" si="6"/>
        <v>0</v>
      </c>
      <c r="M31" s="46">
        <f t="shared" si="8"/>
        <v>0</v>
      </c>
      <c r="N31" s="47">
        <f t="shared" si="9"/>
        <v>0</v>
      </c>
      <c r="O31" s="48">
        <f t="shared" si="10"/>
        <v>0</v>
      </c>
      <c r="T31" s="9"/>
    </row>
    <row r="32" spans="1:22" x14ac:dyDescent="0.2">
      <c r="A32" s="90">
        <v>3</v>
      </c>
      <c r="B32" s="6" t="s">
        <v>4</v>
      </c>
      <c r="C32" s="91">
        <v>51</v>
      </c>
      <c r="D32" s="94"/>
      <c r="E32" s="27"/>
      <c r="F32" s="27">
        <f t="shared" si="7"/>
        <v>0</v>
      </c>
      <c r="G32" s="38">
        <f t="shared" si="11"/>
        <v>0</v>
      </c>
      <c r="H32" s="46">
        <f>IF(H22="",0,28.8)</f>
        <v>28.8</v>
      </c>
      <c r="I32" s="47">
        <f t="shared" si="12"/>
        <v>-28.8</v>
      </c>
      <c r="J32" s="48">
        <f t="shared" si="13"/>
        <v>0</v>
      </c>
      <c r="L32" s="57">
        <f t="shared" si="6"/>
        <v>0</v>
      </c>
      <c r="M32" s="46">
        <f t="shared" si="8"/>
        <v>0</v>
      </c>
      <c r="N32" s="47">
        <f t="shared" si="9"/>
        <v>0</v>
      </c>
      <c r="O32" s="48">
        <f t="shared" si="10"/>
        <v>0</v>
      </c>
      <c r="T32" s="9"/>
    </row>
    <row r="33" spans="1:20" x14ac:dyDescent="0.2">
      <c r="A33" s="90">
        <v>4</v>
      </c>
      <c r="B33" s="6" t="s">
        <v>5</v>
      </c>
      <c r="C33" s="91">
        <v>71</v>
      </c>
      <c r="D33" s="94"/>
      <c r="E33" s="27"/>
      <c r="F33" s="27">
        <f t="shared" si="7"/>
        <v>0</v>
      </c>
      <c r="G33" s="38">
        <f t="shared" si="11"/>
        <v>0</v>
      </c>
      <c r="H33" s="46">
        <f>IF(H22="",0,38.4)</f>
        <v>38.4</v>
      </c>
      <c r="I33" s="47">
        <f t="shared" si="12"/>
        <v>-38.4</v>
      </c>
      <c r="J33" s="48">
        <f t="shared" si="13"/>
        <v>0</v>
      </c>
      <c r="L33" s="57">
        <f t="shared" si="6"/>
        <v>0</v>
      </c>
      <c r="M33" s="46">
        <f t="shared" si="8"/>
        <v>0</v>
      </c>
      <c r="N33" s="47">
        <f t="shared" si="9"/>
        <v>0</v>
      </c>
      <c r="O33" s="48">
        <f t="shared" si="10"/>
        <v>0</v>
      </c>
      <c r="T33" s="9"/>
    </row>
    <row r="34" spans="1:20" x14ac:dyDescent="0.2">
      <c r="A34" s="90">
        <v>5</v>
      </c>
      <c r="B34" s="6" t="s">
        <v>6</v>
      </c>
      <c r="C34" s="91">
        <v>91</v>
      </c>
      <c r="D34" s="94"/>
      <c r="E34" s="27"/>
      <c r="F34" s="27">
        <f t="shared" si="7"/>
        <v>0</v>
      </c>
      <c r="G34" s="38">
        <f t="shared" si="11"/>
        <v>0</v>
      </c>
      <c r="H34" s="46">
        <f>IF(H22="",0,48)</f>
        <v>48</v>
      </c>
      <c r="I34" s="47">
        <f t="shared" si="12"/>
        <v>-48</v>
      </c>
      <c r="J34" s="48">
        <f t="shared" si="13"/>
        <v>0</v>
      </c>
      <c r="L34" s="57">
        <f t="shared" si="6"/>
        <v>0</v>
      </c>
      <c r="M34" s="46">
        <f t="shared" si="8"/>
        <v>0</v>
      </c>
      <c r="N34" s="47">
        <f t="shared" si="9"/>
        <v>0</v>
      </c>
      <c r="O34" s="48">
        <f t="shared" si="10"/>
        <v>0</v>
      </c>
      <c r="T34" s="9"/>
    </row>
    <row r="35" spans="1:20" x14ac:dyDescent="0.2">
      <c r="A35" s="90">
        <v>6</v>
      </c>
      <c r="B35" s="6" t="s">
        <v>7</v>
      </c>
      <c r="C35" s="91">
        <v>111</v>
      </c>
      <c r="D35" s="94"/>
      <c r="E35" s="27"/>
      <c r="F35" s="27">
        <f t="shared" si="7"/>
        <v>0</v>
      </c>
      <c r="G35" s="38">
        <f t="shared" si="11"/>
        <v>0</v>
      </c>
      <c r="H35" s="46">
        <f>IF(H22="",0,57.6)</f>
        <v>57.6</v>
      </c>
      <c r="I35" s="47">
        <f t="shared" si="12"/>
        <v>-57.6</v>
      </c>
      <c r="J35" s="48">
        <f t="shared" si="13"/>
        <v>0</v>
      </c>
      <c r="L35" s="57">
        <f t="shared" si="6"/>
        <v>0</v>
      </c>
      <c r="M35" s="46">
        <f t="shared" si="8"/>
        <v>0</v>
      </c>
      <c r="N35" s="47">
        <f t="shared" si="9"/>
        <v>0</v>
      </c>
      <c r="O35" s="48">
        <f t="shared" si="10"/>
        <v>0</v>
      </c>
      <c r="T35" s="9"/>
    </row>
    <row r="36" spans="1:20" x14ac:dyDescent="0.2">
      <c r="A36" s="90">
        <v>7</v>
      </c>
      <c r="B36" s="6" t="s">
        <v>8</v>
      </c>
      <c r="C36" s="91">
        <v>131</v>
      </c>
      <c r="D36" s="94"/>
      <c r="E36" s="27"/>
      <c r="F36" s="27">
        <f t="shared" si="7"/>
        <v>0</v>
      </c>
      <c r="G36" s="38">
        <f t="shared" si="11"/>
        <v>0</v>
      </c>
      <c r="H36" s="46">
        <f>IF(H22="",0,67.2)</f>
        <v>67.2</v>
      </c>
      <c r="I36" s="47">
        <f t="shared" si="12"/>
        <v>-67.2</v>
      </c>
      <c r="J36" s="48">
        <f t="shared" si="13"/>
        <v>0</v>
      </c>
      <c r="L36" s="57">
        <f t="shared" si="6"/>
        <v>0</v>
      </c>
      <c r="M36" s="46">
        <f t="shared" si="8"/>
        <v>0</v>
      </c>
      <c r="N36" s="47">
        <f t="shared" si="9"/>
        <v>0</v>
      </c>
      <c r="O36" s="48">
        <f t="shared" si="10"/>
        <v>0</v>
      </c>
      <c r="T36" s="9"/>
    </row>
    <row r="37" spans="1:20" x14ac:dyDescent="0.2">
      <c r="A37" s="90">
        <v>8</v>
      </c>
      <c r="B37" s="6" t="s">
        <v>9</v>
      </c>
      <c r="C37" s="91">
        <v>151</v>
      </c>
      <c r="D37" s="94"/>
      <c r="E37" s="27"/>
      <c r="F37" s="27">
        <f t="shared" si="7"/>
        <v>0</v>
      </c>
      <c r="G37" s="38">
        <f t="shared" si="11"/>
        <v>0</v>
      </c>
      <c r="H37" s="46">
        <f>IF(H22="",0,76.8)</f>
        <v>76.8</v>
      </c>
      <c r="I37" s="47">
        <f t="shared" si="12"/>
        <v>-76.8</v>
      </c>
      <c r="J37" s="48">
        <f t="shared" si="13"/>
        <v>0</v>
      </c>
      <c r="L37" s="57">
        <f t="shared" si="6"/>
        <v>0</v>
      </c>
      <c r="M37" s="46">
        <f t="shared" si="8"/>
        <v>0</v>
      </c>
      <c r="N37" s="47">
        <f t="shared" si="9"/>
        <v>0</v>
      </c>
      <c r="O37" s="48">
        <f t="shared" si="10"/>
        <v>0</v>
      </c>
      <c r="T37" s="9"/>
    </row>
    <row r="38" spans="1:20" x14ac:dyDescent="0.2">
      <c r="A38" s="90">
        <v>9</v>
      </c>
      <c r="B38" s="6" t="s">
        <v>10</v>
      </c>
      <c r="C38" s="91">
        <v>171</v>
      </c>
      <c r="D38" s="94"/>
      <c r="E38" s="27"/>
      <c r="F38" s="27">
        <f t="shared" si="7"/>
        <v>0</v>
      </c>
      <c r="G38" s="38">
        <f t="shared" si="11"/>
        <v>0</v>
      </c>
      <c r="H38" s="46">
        <f>IF(H22="",0,86.4)</f>
        <v>86.4</v>
      </c>
      <c r="I38" s="47">
        <f t="shared" si="12"/>
        <v>-86.4</v>
      </c>
      <c r="J38" s="48">
        <f t="shared" si="13"/>
        <v>0</v>
      </c>
      <c r="L38" s="57">
        <f t="shared" si="6"/>
        <v>0</v>
      </c>
      <c r="M38" s="46">
        <f t="shared" si="8"/>
        <v>0</v>
      </c>
      <c r="N38" s="47">
        <f t="shared" si="9"/>
        <v>0</v>
      </c>
      <c r="O38" s="48">
        <f t="shared" si="10"/>
        <v>0</v>
      </c>
      <c r="T38" s="9"/>
    </row>
    <row r="39" spans="1:20" x14ac:dyDescent="0.2">
      <c r="A39" s="90">
        <v>10</v>
      </c>
      <c r="B39" s="6" t="s">
        <v>11</v>
      </c>
      <c r="C39" s="91">
        <v>191</v>
      </c>
      <c r="D39" s="94"/>
      <c r="E39" s="27"/>
      <c r="F39" s="27">
        <f t="shared" si="7"/>
        <v>0</v>
      </c>
      <c r="G39" s="38">
        <f t="shared" si="11"/>
        <v>0</v>
      </c>
      <c r="H39" s="46">
        <f>IF(H22="",0,96)</f>
        <v>96</v>
      </c>
      <c r="I39" s="47">
        <f t="shared" si="12"/>
        <v>-96</v>
      </c>
      <c r="J39" s="48">
        <f t="shared" si="13"/>
        <v>0</v>
      </c>
      <c r="L39" s="57">
        <f t="shared" si="6"/>
        <v>0</v>
      </c>
      <c r="M39" s="46">
        <f t="shared" si="8"/>
        <v>0</v>
      </c>
      <c r="N39" s="47">
        <f t="shared" si="9"/>
        <v>0</v>
      </c>
      <c r="O39" s="48">
        <f t="shared" si="10"/>
        <v>0</v>
      </c>
      <c r="T39" s="9"/>
    </row>
    <row r="40" spans="1:20" x14ac:dyDescent="0.2">
      <c r="A40" s="90">
        <v>11</v>
      </c>
      <c r="B40" s="6" t="s">
        <v>12</v>
      </c>
      <c r="C40" s="91">
        <v>211</v>
      </c>
      <c r="D40" s="94"/>
      <c r="E40" s="27"/>
      <c r="F40" s="27">
        <f t="shared" si="7"/>
        <v>0</v>
      </c>
      <c r="G40" s="38">
        <f t="shared" si="11"/>
        <v>0</v>
      </c>
      <c r="H40" s="46">
        <f>IF(H22="",0,105.6)</f>
        <v>105.6</v>
      </c>
      <c r="I40" s="47">
        <f t="shared" si="12"/>
        <v>-105.6</v>
      </c>
      <c r="J40" s="48">
        <f t="shared" si="13"/>
        <v>0</v>
      </c>
      <c r="L40" s="57">
        <f t="shared" si="6"/>
        <v>0</v>
      </c>
      <c r="M40" s="46">
        <f t="shared" si="8"/>
        <v>0</v>
      </c>
      <c r="N40" s="47">
        <f t="shared" si="9"/>
        <v>0</v>
      </c>
      <c r="O40" s="48">
        <f t="shared" si="10"/>
        <v>0</v>
      </c>
      <c r="T40" s="9"/>
    </row>
    <row r="41" spans="1:20" x14ac:dyDescent="0.2">
      <c r="A41" s="115">
        <v>12</v>
      </c>
      <c r="B41" s="4" t="s">
        <v>13</v>
      </c>
      <c r="C41" s="116">
        <v>231</v>
      </c>
      <c r="D41" s="94"/>
      <c r="E41" s="27"/>
      <c r="F41" s="27">
        <f t="shared" si="7"/>
        <v>0</v>
      </c>
      <c r="G41" s="38">
        <f t="shared" si="11"/>
        <v>0</v>
      </c>
      <c r="H41" s="46">
        <f>IF(H22="",0,115.2)</f>
        <v>115.2</v>
      </c>
      <c r="I41" s="47">
        <f t="shared" si="12"/>
        <v>-115.2</v>
      </c>
      <c r="J41" s="48">
        <f t="shared" si="13"/>
        <v>0</v>
      </c>
      <c r="L41" s="57">
        <f t="shared" si="6"/>
        <v>0</v>
      </c>
      <c r="M41" s="46">
        <f t="shared" si="8"/>
        <v>0</v>
      </c>
      <c r="N41" s="47">
        <f t="shared" si="9"/>
        <v>0</v>
      </c>
      <c r="O41" s="48">
        <f t="shared" si="10"/>
        <v>0</v>
      </c>
      <c r="T41" s="9"/>
    </row>
    <row r="42" spans="1:20" x14ac:dyDescent="0.2">
      <c r="A42" s="61" t="s">
        <v>23</v>
      </c>
      <c r="B42" s="62"/>
      <c r="C42" s="62"/>
      <c r="D42" s="117">
        <f>SUM(D29:D41)</f>
        <v>0</v>
      </c>
      <c r="E42" s="62"/>
      <c r="F42" s="62"/>
      <c r="G42" s="62"/>
      <c r="H42" s="62"/>
      <c r="I42" s="62"/>
      <c r="J42" s="62"/>
      <c r="K42" s="62"/>
      <c r="L42" s="105">
        <f>SUM(L29:L41)</f>
        <v>0</v>
      </c>
      <c r="M42" s="64">
        <f>SUM(M29:M41)</f>
        <v>0</v>
      </c>
      <c r="N42" s="65">
        <f>SUM(N29:N41)</f>
        <v>0</v>
      </c>
      <c r="O42" s="66">
        <f>SUM(O29:O41)</f>
        <v>0</v>
      </c>
      <c r="T42" s="9"/>
    </row>
    <row r="43" spans="1:20" x14ac:dyDescent="0.2">
      <c r="D43" s="55"/>
      <c r="E43" s="9"/>
      <c r="F43" s="9"/>
      <c r="G43" s="9"/>
      <c r="H43" s="9"/>
      <c r="I43" s="9"/>
      <c r="J43" s="9"/>
      <c r="L43" s="10"/>
      <c r="M43" s="49"/>
      <c r="N43" s="49"/>
      <c r="O43" s="49"/>
      <c r="T43" s="9"/>
    </row>
    <row r="44" spans="1:20" x14ac:dyDescent="0.2">
      <c r="A44" s="67" t="s">
        <v>45</v>
      </c>
      <c r="B44" s="26"/>
      <c r="C44" s="26"/>
      <c r="D44" s="26"/>
      <c r="E44" s="26"/>
      <c r="F44" s="26"/>
      <c r="G44" s="26"/>
      <c r="H44" s="26"/>
      <c r="I44" s="68" t="s">
        <v>35</v>
      </c>
      <c r="J44" s="95">
        <v>360</v>
      </c>
      <c r="K44" s="26"/>
      <c r="L44" s="69">
        <f>L42*J44</f>
        <v>0</v>
      </c>
      <c r="M44" s="70">
        <f>M42*J44</f>
        <v>0</v>
      </c>
      <c r="N44" s="70">
        <f>N42*J44</f>
        <v>0</v>
      </c>
      <c r="O44" s="71">
        <f>O42*J44</f>
        <v>0</v>
      </c>
    </row>
    <row r="45" spans="1:20" x14ac:dyDescent="0.2">
      <c r="A45" s="72"/>
      <c r="B45" s="25"/>
      <c r="C45" s="25"/>
      <c r="D45" s="25"/>
      <c r="E45" s="25"/>
      <c r="F45" s="25"/>
      <c r="G45" s="25"/>
      <c r="H45" s="25"/>
      <c r="I45" s="73"/>
      <c r="J45" s="28"/>
      <c r="K45" s="25"/>
      <c r="L45" s="74"/>
      <c r="M45" s="75" t="str">
        <f>IF((J44="")+(H22="")+(D42-D29=0),"",M44/L44)</f>
        <v/>
      </c>
      <c r="N45" s="75" t="str">
        <f>IF((H22="")+(J44="")+(D42-D29=0),"",N44/L44)</f>
        <v/>
      </c>
      <c r="O45" s="76" t="str">
        <f>IF((H22="")+(J44="")+(D42-D29=0),"",O44/L44)</f>
        <v/>
      </c>
    </row>
    <row r="46" spans="1:20" x14ac:dyDescent="0.2">
      <c r="A46" s="151" t="s">
        <v>34</v>
      </c>
      <c r="B46" s="152"/>
      <c r="C46" s="152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1:20" x14ac:dyDescent="0.2">
      <c r="A47" s="88"/>
      <c r="B47" s="89"/>
      <c r="C47" s="89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8"/>
    </row>
    <row r="48" spans="1:20" x14ac:dyDescent="0.2">
      <c r="A48" s="108"/>
      <c r="B48" s="109"/>
      <c r="C48" s="10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50"/>
    </row>
  </sheetData>
  <sheetProtection algorithmName="SHA-512" hashValue="5jWsguroPizfI6PAW96BIddJj+Zr2btZA2GfWoS25480F6h+eyAnI6EdUsS7DuFASne9IIaE7FZoIWmivNIykA==" saltValue="nF18LX+sHILvG0Qo8p4tGw==" spinCount="100000" sheet="1" selectLockedCells="1"/>
  <protectedRanges>
    <protectedRange algorithmName="SHA-512" hashValue="NCWwzvQGVKzIcalYpuwwl5mwr2SItCkRu1nOb2vsS4XsJf+4e4/zNqvnXI00c6ajKo9eSYPZQK+W3R7TxjfELg==" saltValue="W6W1BxyhWgPP7ib4AeUtLw==" spinCount="100000" sqref="E22:O43 H11:M19 A1:F18" name="Bereich1"/>
  </protectedRanges>
  <mergeCells count="9">
    <mergeCell ref="J1:O1"/>
    <mergeCell ref="I4:O4"/>
    <mergeCell ref="D46:O48"/>
    <mergeCell ref="A46:C46"/>
    <mergeCell ref="H25:J25"/>
    <mergeCell ref="M25:O25"/>
    <mergeCell ref="I21:O21"/>
    <mergeCell ref="I5:O9"/>
    <mergeCell ref="I22:O23"/>
  </mergeCells>
  <phoneticPr fontId="2" type="noConversion"/>
  <pageMargins left="0.39370078740157483" right="0.19685039370078741" top="0.59055118110236227" bottom="0.98425196850393704" header="0.51181102362204722" footer="0.51181102362204722"/>
  <pageSetup paperSize="9" scale="76" orientation="landscape" r:id="rId1"/>
  <headerFooter alignWithMargins="0">
    <oddFooter>&amp;L&amp;F&amp;RAGS Schwyz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workbookViewId="0">
      <selection activeCell="L7" sqref="L7"/>
    </sheetView>
  </sheetViews>
  <sheetFormatPr baseColWidth="10" defaultRowHeight="12.75" x14ac:dyDescent="0.2"/>
  <cols>
    <col min="1" max="1" width="7.140625" customWidth="1"/>
    <col min="2" max="3" width="11" customWidth="1"/>
    <col min="4" max="27" width="9.28515625" customWidth="1"/>
  </cols>
  <sheetData>
    <row r="1" spans="1:25" x14ac:dyDescent="0.2">
      <c r="A1" s="2" t="s">
        <v>38</v>
      </c>
    </row>
    <row r="3" spans="1:25" x14ac:dyDescent="0.2">
      <c r="D3" s="165" t="s">
        <v>37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7"/>
    </row>
    <row r="4" spans="1:25" ht="25.5" x14ac:dyDescent="0.2">
      <c r="A4" s="4" t="s">
        <v>0</v>
      </c>
      <c r="B4" s="4" t="s">
        <v>1</v>
      </c>
      <c r="C4" s="5" t="s">
        <v>14</v>
      </c>
      <c r="D4" s="19">
        <v>0.85</v>
      </c>
      <c r="E4" s="20">
        <v>0.86</v>
      </c>
      <c r="F4" s="20">
        <f>E4+0.01</f>
        <v>0.87</v>
      </c>
      <c r="G4" s="20">
        <f t="shared" ref="G4:Y4" si="0">F4+0.01</f>
        <v>0.88</v>
      </c>
      <c r="H4" s="20">
        <f t="shared" si="0"/>
        <v>0.89</v>
      </c>
      <c r="I4" s="20">
        <f t="shared" si="0"/>
        <v>0.9</v>
      </c>
      <c r="J4" s="20">
        <f t="shared" si="0"/>
        <v>0.91</v>
      </c>
      <c r="K4" s="20">
        <f t="shared" si="0"/>
        <v>0.92</v>
      </c>
      <c r="L4" s="20">
        <f t="shared" si="0"/>
        <v>0.93</v>
      </c>
      <c r="M4" s="20">
        <f t="shared" si="0"/>
        <v>0.94000000000000006</v>
      </c>
      <c r="N4" s="20">
        <f t="shared" si="0"/>
        <v>0.95000000000000007</v>
      </c>
      <c r="O4" s="20">
        <f t="shared" si="0"/>
        <v>0.96000000000000008</v>
      </c>
      <c r="P4" s="20">
        <f t="shared" si="0"/>
        <v>0.97000000000000008</v>
      </c>
      <c r="Q4" s="20">
        <f t="shared" si="0"/>
        <v>0.98000000000000009</v>
      </c>
      <c r="R4" s="20">
        <f t="shared" si="0"/>
        <v>0.9900000000000001</v>
      </c>
      <c r="S4" s="20">
        <f t="shared" si="0"/>
        <v>1</v>
      </c>
      <c r="T4" s="20">
        <f t="shared" si="0"/>
        <v>1.01</v>
      </c>
      <c r="U4" s="20">
        <f t="shared" si="0"/>
        <v>1.02</v>
      </c>
      <c r="V4" s="20">
        <f t="shared" si="0"/>
        <v>1.03</v>
      </c>
      <c r="W4" s="20">
        <f t="shared" si="0"/>
        <v>1.04</v>
      </c>
      <c r="X4" s="20">
        <f t="shared" si="0"/>
        <v>1.05</v>
      </c>
      <c r="Y4" s="21">
        <f t="shared" si="0"/>
        <v>1.06</v>
      </c>
    </row>
    <row r="5" spans="1:25" x14ac:dyDescent="0.2">
      <c r="A5" s="6"/>
      <c r="B5" s="6"/>
      <c r="C5" s="7"/>
      <c r="D5" s="168" t="s">
        <v>36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70"/>
    </row>
    <row r="6" spans="1:25" x14ac:dyDescent="0.2">
      <c r="A6" s="6"/>
      <c r="B6" s="6"/>
      <c r="C6" s="7"/>
      <c r="D6" s="19">
        <f>D4*60</f>
        <v>51</v>
      </c>
      <c r="E6" s="20">
        <f>E4*60</f>
        <v>51.6</v>
      </c>
      <c r="F6" s="20">
        <f t="shared" ref="F6:Y6" si="1">F4*60</f>
        <v>52.2</v>
      </c>
      <c r="G6" s="20">
        <f t="shared" si="1"/>
        <v>52.8</v>
      </c>
      <c r="H6" s="20">
        <f t="shared" si="1"/>
        <v>53.4</v>
      </c>
      <c r="I6" s="20">
        <f t="shared" si="1"/>
        <v>54</v>
      </c>
      <c r="J6" s="20">
        <f t="shared" si="1"/>
        <v>54.6</v>
      </c>
      <c r="K6" s="20">
        <f t="shared" si="1"/>
        <v>55.2</v>
      </c>
      <c r="L6" s="20">
        <f t="shared" si="1"/>
        <v>55.800000000000004</v>
      </c>
      <c r="M6" s="20">
        <f t="shared" si="1"/>
        <v>56.400000000000006</v>
      </c>
      <c r="N6" s="20">
        <f t="shared" si="1"/>
        <v>57.000000000000007</v>
      </c>
      <c r="O6" s="20">
        <f t="shared" si="1"/>
        <v>57.6</v>
      </c>
      <c r="P6" s="20">
        <f t="shared" si="1"/>
        <v>58.2</v>
      </c>
      <c r="Q6" s="20">
        <f t="shared" si="1"/>
        <v>58.800000000000004</v>
      </c>
      <c r="R6" s="20">
        <f t="shared" si="1"/>
        <v>59.400000000000006</v>
      </c>
      <c r="S6" s="20">
        <f t="shared" si="1"/>
        <v>60</v>
      </c>
      <c r="T6" s="20">
        <f t="shared" si="1"/>
        <v>60.6</v>
      </c>
      <c r="U6" s="20">
        <f t="shared" si="1"/>
        <v>61.2</v>
      </c>
      <c r="V6" s="20">
        <f t="shared" si="1"/>
        <v>61.800000000000004</v>
      </c>
      <c r="W6" s="20">
        <f t="shared" si="1"/>
        <v>62.400000000000006</v>
      </c>
      <c r="X6" s="20">
        <f t="shared" si="1"/>
        <v>63</v>
      </c>
      <c r="Y6" s="21">
        <f t="shared" si="1"/>
        <v>63.6</v>
      </c>
    </row>
    <row r="7" spans="1:25" x14ac:dyDescent="0.2">
      <c r="A7" s="6"/>
      <c r="B7" s="6"/>
      <c r="C7" s="7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9"/>
      <c r="V7" s="9"/>
      <c r="W7" s="9"/>
      <c r="X7" s="9"/>
      <c r="Y7" s="118"/>
    </row>
    <row r="8" spans="1:25" x14ac:dyDescent="0.2">
      <c r="A8" s="1">
        <v>1</v>
      </c>
      <c r="B8" s="1" t="s">
        <v>2</v>
      </c>
      <c r="C8" s="1">
        <v>11</v>
      </c>
      <c r="D8" s="11">
        <f t="shared" ref="D8:Y8" si="2">ROUND(D4*$C$8,1)</f>
        <v>9.4</v>
      </c>
      <c r="E8" s="12">
        <f t="shared" si="2"/>
        <v>9.5</v>
      </c>
      <c r="F8" s="12">
        <f t="shared" si="2"/>
        <v>9.6</v>
      </c>
      <c r="G8" s="12">
        <f t="shared" si="2"/>
        <v>9.6999999999999993</v>
      </c>
      <c r="H8" s="12">
        <f t="shared" si="2"/>
        <v>9.8000000000000007</v>
      </c>
      <c r="I8" s="12">
        <f t="shared" si="2"/>
        <v>9.9</v>
      </c>
      <c r="J8" s="12">
        <f t="shared" si="2"/>
        <v>10</v>
      </c>
      <c r="K8" s="12">
        <f t="shared" si="2"/>
        <v>10.1</v>
      </c>
      <c r="L8" s="12">
        <f t="shared" si="2"/>
        <v>10.199999999999999</v>
      </c>
      <c r="M8" s="12">
        <f t="shared" si="2"/>
        <v>10.3</v>
      </c>
      <c r="N8" s="12">
        <f t="shared" si="2"/>
        <v>10.5</v>
      </c>
      <c r="O8" s="12">
        <f t="shared" si="2"/>
        <v>10.6</v>
      </c>
      <c r="P8" s="12">
        <f t="shared" si="2"/>
        <v>10.7</v>
      </c>
      <c r="Q8" s="12">
        <f t="shared" si="2"/>
        <v>10.8</v>
      </c>
      <c r="R8" s="12">
        <f t="shared" si="2"/>
        <v>10.9</v>
      </c>
      <c r="S8" s="12">
        <f t="shared" si="2"/>
        <v>11</v>
      </c>
      <c r="T8" s="12">
        <f t="shared" si="2"/>
        <v>11.1</v>
      </c>
      <c r="U8" s="12">
        <f t="shared" si="2"/>
        <v>11.2</v>
      </c>
      <c r="V8" s="12">
        <f t="shared" si="2"/>
        <v>11.3</v>
      </c>
      <c r="W8" s="12">
        <f t="shared" si="2"/>
        <v>11.4</v>
      </c>
      <c r="X8" s="12">
        <f t="shared" si="2"/>
        <v>11.6</v>
      </c>
      <c r="Y8" s="13">
        <f t="shared" si="2"/>
        <v>11.7</v>
      </c>
    </row>
    <row r="9" spans="1:25" x14ac:dyDescent="0.2">
      <c r="A9" s="1">
        <v>2</v>
      </c>
      <c r="B9" s="1" t="s">
        <v>3</v>
      </c>
      <c r="C9" s="1">
        <v>31</v>
      </c>
      <c r="D9" s="14">
        <f t="shared" ref="D9:Y9" si="3">ROUND(D4*$C$9,1)</f>
        <v>26.4</v>
      </c>
      <c r="E9" s="15">
        <f t="shared" si="3"/>
        <v>26.7</v>
      </c>
      <c r="F9" s="15">
        <f t="shared" si="3"/>
        <v>27</v>
      </c>
      <c r="G9" s="15">
        <f t="shared" si="3"/>
        <v>27.3</v>
      </c>
      <c r="H9" s="15">
        <f t="shared" si="3"/>
        <v>27.6</v>
      </c>
      <c r="I9" s="15">
        <f t="shared" si="3"/>
        <v>27.9</v>
      </c>
      <c r="J9" s="15">
        <f t="shared" si="3"/>
        <v>28.2</v>
      </c>
      <c r="K9" s="15">
        <f t="shared" si="3"/>
        <v>28.5</v>
      </c>
      <c r="L9" s="15">
        <f t="shared" si="3"/>
        <v>28.8</v>
      </c>
      <c r="M9" s="15">
        <f t="shared" si="3"/>
        <v>29.1</v>
      </c>
      <c r="N9" s="15">
        <f t="shared" si="3"/>
        <v>29.5</v>
      </c>
      <c r="O9" s="15">
        <f t="shared" si="3"/>
        <v>29.8</v>
      </c>
      <c r="P9" s="15">
        <f t="shared" si="3"/>
        <v>30.1</v>
      </c>
      <c r="Q9" s="15">
        <f t="shared" si="3"/>
        <v>30.4</v>
      </c>
      <c r="R9" s="15">
        <f t="shared" si="3"/>
        <v>30.7</v>
      </c>
      <c r="S9" s="15">
        <f t="shared" si="3"/>
        <v>31</v>
      </c>
      <c r="T9" s="15">
        <f t="shared" si="3"/>
        <v>31.3</v>
      </c>
      <c r="U9" s="15">
        <f t="shared" si="3"/>
        <v>31.6</v>
      </c>
      <c r="V9" s="15">
        <f t="shared" si="3"/>
        <v>31.9</v>
      </c>
      <c r="W9" s="15">
        <f t="shared" si="3"/>
        <v>32.200000000000003</v>
      </c>
      <c r="X9" s="15">
        <f t="shared" si="3"/>
        <v>32.6</v>
      </c>
      <c r="Y9" s="16">
        <f t="shared" si="3"/>
        <v>32.9</v>
      </c>
    </row>
    <row r="10" spans="1:25" x14ac:dyDescent="0.2">
      <c r="A10" s="1">
        <v>3</v>
      </c>
      <c r="B10" s="1" t="s">
        <v>4</v>
      </c>
      <c r="C10" s="1">
        <v>51</v>
      </c>
      <c r="D10" s="14">
        <f t="shared" ref="D10:Y10" si="4">ROUND(D4*$C$10,1)</f>
        <v>43.4</v>
      </c>
      <c r="E10" s="15">
        <f t="shared" si="4"/>
        <v>43.9</v>
      </c>
      <c r="F10" s="15">
        <f t="shared" si="4"/>
        <v>44.4</v>
      </c>
      <c r="G10" s="15">
        <f t="shared" si="4"/>
        <v>44.9</v>
      </c>
      <c r="H10" s="15">
        <f t="shared" si="4"/>
        <v>45.4</v>
      </c>
      <c r="I10" s="15">
        <f t="shared" si="4"/>
        <v>45.9</v>
      </c>
      <c r="J10" s="15">
        <f t="shared" si="4"/>
        <v>46.4</v>
      </c>
      <c r="K10" s="15">
        <f t="shared" si="4"/>
        <v>46.9</v>
      </c>
      <c r="L10" s="15">
        <f t="shared" si="4"/>
        <v>47.4</v>
      </c>
      <c r="M10" s="15">
        <f t="shared" si="4"/>
        <v>47.9</v>
      </c>
      <c r="N10" s="15">
        <f t="shared" si="4"/>
        <v>48.5</v>
      </c>
      <c r="O10" s="15">
        <f t="shared" si="4"/>
        <v>49</v>
      </c>
      <c r="P10" s="15">
        <f t="shared" si="4"/>
        <v>49.5</v>
      </c>
      <c r="Q10" s="15">
        <f t="shared" si="4"/>
        <v>50</v>
      </c>
      <c r="R10" s="15">
        <f t="shared" si="4"/>
        <v>50.5</v>
      </c>
      <c r="S10" s="15">
        <f t="shared" si="4"/>
        <v>51</v>
      </c>
      <c r="T10" s="15">
        <f t="shared" si="4"/>
        <v>51.5</v>
      </c>
      <c r="U10" s="15">
        <f t="shared" si="4"/>
        <v>52</v>
      </c>
      <c r="V10" s="15">
        <f t="shared" si="4"/>
        <v>52.5</v>
      </c>
      <c r="W10" s="15">
        <f t="shared" si="4"/>
        <v>53</v>
      </c>
      <c r="X10" s="15">
        <f t="shared" si="4"/>
        <v>53.6</v>
      </c>
      <c r="Y10" s="16">
        <f t="shared" si="4"/>
        <v>54.1</v>
      </c>
    </row>
    <row r="11" spans="1:25" x14ac:dyDescent="0.2">
      <c r="A11" s="1">
        <v>4</v>
      </c>
      <c r="B11" s="1" t="s">
        <v>5</v>
      </c>
      <c r="C11" s="1">
        <v>71</v>
      </c>
      <c r="D11" s="14">
        <f t="shared" ref="D11:Y11" si="5">ROUND(D4*$C$11,1)</f>
        <v>60.4</v>
      </c>
      <c r="E11" s="15">
        <f t="shared" si="5"/>
        <v>61.1</v>
      </c>
      <c r="F11" s="15">
        <f t="shared" si="5"/>
        <v>61.8</v>
      </c>
      <c r="G11" s="15">
        <f t="shared" si="5"/>
        <v>62.5</v>
      </c>
      <c r="H11" s="15">
        <f t="shared" si="5"/>
        <v>63.2</v>
      </c>
      <c r="I11" s="15">
        <f t="shared" si="5"/>
        <v>63.9</v>
      </c>
      <c r="J11" s="15">
        <f t="shared" si="5"/>
        <v>64.599999999999994</v>
      </c>
      <c r="K11" s="15">
        <f t="shared" si="5"/>
        <v>65.3</v>
      </c>
      <c r="L11" s="15">
        <f t="shared" si="5"/>
        <v>66</v>
      </c>
      <c r="M11" s="15">
        <f t="shared" si="5"/>
        <v>66.7</v>
      </c>
      <c r="N11" s="15">
        <f t="shared" si="5"/>
        <v>67.5</v>
      </c>
      <c r="O11" s="15">
        <f t="shared" si="5"/>
        <v>68.2</v>
      </c>
      <c r="P11" s="15">
        <f t="shared" si="5"/>
        <v>68.900000000000006</v>
      </c>
      <c r="Q11" s="15">
        <f t="shared" si="5"/>
        <v>69.599999999999994</v>
      </c>
      <c r="R11" s="15">
        <f t="shared" si="5"/>
        <v>70.3</v>
      </c>
      <c r="S11" s="15">
        <f t="shared" si="5"/>
        <v>71</v>
      </c>
      <c r="T11" s="15">
        <f t="shared" si="5"/>
        <v>71.7</v>
      </c>
      <c r="U11" s="15">
        <f t="shared" si="5"/>
        <v>72.400000000000006</v>
      </c>
      <c r="V11" s="15">
        <f t="shared" si="5"/>
        <v>73.099999999999994</v>
      </c>
      <c r="W11" s="15">
        <f t="shared" si="5"/>
        <v>73.8</v>
      </c>
      <c r="X11" s="15">
        <f t="shared" si="5"/>
        <v>74.599999999999994</v>
      </c>
      <c r="Y11" s="16">
        <f t="shared" si="5"/>
        <v>75.3</v>
      </c>
    </row>
    <row r="12" spans="1:25" x14ac:dyDescent="0.2">
      <c r="A12" s="1">
        <v>5</v>
      </c>
      <c r="B12" s="1" t="s">
        <v>6</v>
      </c>
      <c r="C12" s="1">
        <v>91</v>
      </c>
      <c r="D12" s="14">
        <f t="shared" ref="D12:Y12" si="6">ROUND(D4*$C$12,1)</f>
        <v>77.400000000000006</v>
      </c>
      <c r="E12" s="15">
        <f t="shared" si="6"/>
        <v>78.3</v>
      </c>
      <c r="F12" s="15">
        <f t="shared" si="6"/>
        <v>79.2</v>
      </c>
      <c r="G12" s="15">
        <f t="shared" si="6"/>
        <v>80.099999999999994</v>
      </c>
      <c r="H12" s="15">
        <f t="shared" si="6"/>
        <v>81</v>
      </c>
      <c r="I12" s="15">
        <f t="shared" si="6"/>
        <v>81.900000000000006</v>
      </c>
      <c r="J12" s="15">
        <f t="shared" si="6"/>
        <v>82.8</v>
      </c>
      <c r="K12" s="15">
        <f t="shared" si="6"/>
        <v>83.7</v>
      </c>
      <c r="L12" s="15">
        <f t="shared" si="6"/>
        <v>84.6</v>
      </c>
      <c r="M12" s="15">
        <f t="shared" si="6"/>
        <v>85.5</v>
      </c>
      <c r="N12" s="15">
        <f t="shared" si="6"/>
        <v>86.5</v>
      </c>
      <c r="O12" s="15">
        <f t="shared" si="6"/>
        <v>87.4</v>
      </c>
      <c r="P12" s="15">
        <f t="shared" si="6"/>
        <v>88.3</v>
      </c>
      <c r="Q12" s="15">
        <f t="shared" si="6"/>
        <v>89.2</v>
      </c>
      <c r="R12" s="15">
        <f t="shared" si="6"/>
        <v>90.1</v>
      </c>
      <c r="S12" s="15">
        <f t="shared" si="6"/>
        <v>91</v>
      </c>
      <c r="T12" s="15">
        <f t="shared" si="6"/>
        <v>91.9</v>
      </c>
      <c r="U12" s="15">
        <f t="shared" si="6"/>
        <v>92.8</v>
      </c>
      <c r="V12" s="15">
        <f t="shared" si="6"/>
        <v>93.7</v>
      </c>
      <c r="W12" s="15">
        <f t="shared" si="6"/>
        <v>94.6</v>
      </c>
      <c r="X12" s="15">
        <f t="shared" si="6"/>
        <v>95.6</v>
      </c>
      <c r="Y12" s="16">
        <f t="shared" si="6"/>
        <v>96.5</v>
      </c>
    </row>
    <row r="13" spans="1:25" x14ac:dyDescent="0.2">
      <c r="A13" s="1">
        <v>6</v>
      </c>
      <c r="B13" s="1" t="s">
        <v>7</v>
      </c>
      <c r="C13" s="1">
        <v>111</v>
      </c>
      <c r="D13" s="14">
        <f t="shared" ref="D13:Y13" si="7">ROUND(D4*$C$13,1)</f>
        <v>94.4</v>
      </c>
      <c r="E13" s="15">
        <f t="shared" si="7"/>
        <v>95.5</v>
      </c>
      <c r="F13" s="15">
        <f t="shared" si="7"/>
        <v>96.6</v>
      </c>
      <c r="G13" s="15">
        <f t="shared" si="7"/>
        <v>97.7</v>
      </c>
      <c r="H13" s="15">
        <f t="shared" si="7"/>
        <v>98.8</v>
      </c>
      <c r="I13" s="15">
        <f t="shared" si="7"/>
        <v>99.9</v>
      </c>
      <c r="J13" s="15">
        <f t="shared" si="7"/>
        <v>101</v>
      </c>
      <c r="K13" s="15">
        <f t="shared" si="7"/>
        <v>102.1</v>
      </c>
      <c r="L13" s="15">
        <f t="shared" si="7"/>
        <v>103.2</v>
      </c>
      <c r="M13" s="15">
        <f t="shared" si="7"/>
        <v>104.3</v>
      </c>
      <c r="N13" s="15">
        <f t="shared" si="7"/>
        <v>105.5</v>
      </c>
      <c r="O13" s="15">
        <f t="shared" si="7"/>
        <v>106.6</v>
      </c>
      <c r="P13" s="15">
        <f t="shared" si="7"/>
        <v>107.7</v>
      </c>
      <c r="Q13" s="15">
        <f t="shared" si="7"/>
        <v>108.8</v>
      </c>
      <c r="R13" s="15">
        <f t="shared" si="7"/>
        <v>109.9</v>
      </c>
      <c r="S13" s="15">
        <f t="shared" si="7"/>
        <v>111</v>
      </c>
      <c r="T13" s="15">
        <f t="shared" si="7"/>
        <v>112.1</v>
      </c>
      <c r="U13" s="15">
        <f t="shared" si="7"/>
        <v>113.2</v>
      </c>
      <c r="V13" s="15">
        <f t="shared" si="7"/>
        <v>114.3</v>
      </c>
      <c r="W13" s="15">
        <f t="shared" si="7"/>
        <v>115.4</v>
      </c>
      <c r="X13" s="15">
        <f t="shared" si="7"/>
        <v>116.6</v>
      </c>
      <c r="Y13" s="16">
        <f t="shared" si="7"/>
        <v>117.7</v>
      </c>
    </row>
    <row r="14" spans="1:25" x14ac:dyDescent="0.2">
      <c r="A14" s="1">
        <v>7</v>
      </c>
      <c r="B14" s="1" t="s">
        <v>8</v>
      </c>
      <c r="C14" s="1">
        <v>131</v>
      </c>
      <c r="D14" s="14">
        <f t="shared" ref="D14:Y14" si="8">ROUND(D4*$C$14,1)</f>
        <v>111.4</v>
      </c>
      <c r="E14" s="15">
        <f t="shared" si="8"/>
        <v>112.7</v>
      </c>
      <c r="F14" s="15">
        <f t="shared" si="8"/>
        <v>114</v>
      </c>
      <c r="G14" s="15">
        <f t="shared" si="8"/>
        <v>115.3</v>
      </c>
      <c r="H14" s="15">
        <f t="shared" si="8"/>
        <v>116.6</v>
      </c>
      <c r="I14" s="15">
        <f t="shared" si="8"/>
        <v>117.9</v>
      </c>
      <c r="J14" s="15">
        <f t="shared" si="8"/>
        <v>119.2</v>
      </c>
      <c r="K14" s="15">
        <f t="shared" si="8"/>
        <v>120.5</v>
      </c>
      <c r="L14" s="15">
        <f t="shared" si="8"/>
        <v>121.8</v>
      </c>
      <c r="M14" s="15">
        <f t="shared" si="8"/>
        <v>123.1</v>
      </c>
      <c r="N14" s="15">
        <f t="shared" si="8"/>
        <v>124.5</v>
      </c>
      <c r="O14" s="15">
        <f t="shared" si="8"/>
        <v>125.8</v>
      </c>
      <c r="P14" s="15">
        <f t="shared" si="8"/>
        <v>127.1</v>
      </c>
      <c r="Q14" s="15">
        <f t="shared" si="8"/>
        <v>128.4</v>
      </c>
      <c r="R14" s="15">
        <f t="shared" si="8"/>
        <v>129.69999999999999</v>
      </c>
      <c r="S14" s="15">
        <f t="shared" si="8"/>
        <v>131</v>
      </c>
      <c r="T14" s="15">
        <f t="shared" si="8"/>
        <v>132.30000000000001</v>
      </c>
      <c r="U14" s="15">
        <f t="shared" si="8"/>
        <v>133.6</v>
      </c>
      <c r="V14" s="15">
        <f t="shared" si="8"/>
        <v>134.9</v>
      </c>
      <c r="W14" s="15">
        <f t="shared" si="8"/>
        <v>136.19999999999999</v>
      </c>
      <c r="X14" s="15">
        <f t="shared" si="8"/>
        <v>137.6</v>
      </c>
      <c r="Y14" s="16">
        <f t="shared" si="8"/>
        <v>138.9</v>
      </c>
    </row>
    <row r="15" spans="1:25" x14ac:dyDescent="0.2">
      <c r="A15" s="1">
        <v>8</v>
      </c>
      <c r="B15" s="1" t="s">
        <v>9</v>
      </c>
      <c r="C15" s="1">
        <v>151</v>
      </c>
      <c r="D15" s="14">
        <f t="shared" ref="D15:Y15" si="9">ROUND(D4*$C$15,1)</f>
        <v>128.4</v>
      </c>
      <c r="E15" s="15">
        <f t="shared" si="9"/>
        <v>129.9</v>
      </c>
      <c r="F15" s="15">
        <f t="shared" si="9"/>
        <v>131.4</v>
      </c>
      <c r="G15" s="15">
        <f t="shared" si="9"/>
        <v>132.9</v>
      </c>
      <c r="H15" s="15">
        <f t="shared" si="9"/>
        <v>134.4</v>
      </c>
      <c r="I15" s="15">
        <f t="shared" si="9"/>
        <v>135.9</v>
      </c>
      <c r="J15" s="15">
        <f t="shared" si="9"/>
        <v>137.4</v>
      </c>
      <c r="K15" s="15">
        <f t="shared" si="9"/>
        <v>138.9</v>
      </c>
      <c r="L15" s="15">
        <f t="shared" si="9"/>
        <v>140.4</v>
      </c>
      <c r="M15" s="15">
        <f t="shared" si="9"/>
        <v>141.9</v>
      </c>
      <c r="N15" s="15">
        <f t="shared" si="9"/>
        <v>143.5</v>
      </c>
      <c r="O15" s="15">
        <f t="shared" si="9"/>
        <v>145</v>
      </c>
      <c r="P15" s="15">
        <f t="shared" si="9"/>
        <v>146.5</v>
      </c>
      <c r="Q15" s="15">
        <f t="shared" si="9"/>
        <v>148</v>
      </c>
      <c r="R15" s="15">
        <f t="shared" si="9"/>
        <v>149.5</v>
      </c>
      <c r="S15" s="15">
        <f t="shared" si="9"/>
        <v>151</v>
      </c>
      <c r="T15" s="15">
        <f t="shared" si="9"/>
        <v>152.5</v>
      </c>
      <c r="U15" s="15">
        <f t="shared" si="9"/>
        <v>154</v>
      </c>
      <c r="V15" s="15">
        <f t="shared" si="9"/>
        <v>155.5</v>
      </c>
      <c r="W15" s="15">
        <f t="shared" si="9"/>
        <v>157</v>
      </c>
      <c r="X15" s="15">
        <f t="shared" si="9"/>
        <v>158.6</v>
      </c>
      <c r="Y15" s="16">
        <f t="shared" si="9"/>
        <v>160.1</v>
      </c>
    </row>
    <row r="16" spans="1:25" x14ac:dyDescent="0.2">
      <c r="A16" s="1">
        <v>9</v>
      </c>
      <c r="B16" s="1" t="s">
        <v>10</v>
      </c>
      <c r="C16" s="1">
        <v>171</v>
      </c>
      <c r="D16" s="14">
        <f t="shared" ref="D16:Y16" si="10">ROUND(D4*$C$16,1)</f>
        <v>145.4</v>
      </c>
      <c r="E16" s="15">
        <f t="shared" si="10"/>
        <v>147.1</v>
      </c>
      <c r="F16" s="15">
        <f t="shared" si="10"/>
        <v>148.80000000000001</v>
      </c>
      <c r="G16" s="15">
        <f t="shared" si="10"/>
        <v>150.5</v>
      </c>
      <c r="H16" s="15">
        <f t="shared" si="10"/>
        <v>152.19999999999999</v>
      </c>
      <c r="I16" s="15">
        <f t="shared" si="10"/>
        <v>153.9</v>
      </c>
      <c r="J16" s="15">
        <f t="shared" si="10"/>
        <v>155.6</v>
      </c>
      <c r="K16" s="15">
        <f t="shared" si="10"/>
        <v>157.30000000000001</v>
      </c>
      <c r="L16" s="15">
        <f t="shared" si="10"/>
        <v>159</v>
      </c>
      <c r="M16" s="15">
        <f t="shared" si="10"/>
        <v>160.69999999999999</v>
      </c>
      <c r="N16" s="15">
        <f t="shared" si="10"/>
        <v>162.5</v>
      </c>
      <c r="O16" s="15">
        <f t="shared" si="10"/>
        <v>164.2</v>
      </c>
      <c r="P16" s="15">
        <f t="shared" si="10"/>
        <v>165.9</v>
      </c>
      <c r="Q16" s="15">
        <f t="shared" si="10"/>
        <v>167.6</v>
      </c>
      <c r="R16" s="15">
        <f t="shared" si="10"/>
        <v>169.3</v>
      </c>
      <c r="S16" s="15">
        <f t="shared" si="10"/>
        <v>171</v>
      </c>
      <c r="T16" s="15">
        <f t="shared" si="10"/>
        <v>172.7</v>
      </c>
      <c r="U16" s="15">
        <f t="shared" si="10"/>
        <v>174.4</v>
      </c>
      <c r="V16" s="15">
        <f t="shared" si="10"/>
        <v>176.1</v>
      </c>
      <c r="W16" s="15">
        <f t="shared" si="10"/>
        <v>177.8</v>
      </c>
      <c r="X16" s="15">
        <f t="shared" si="10"/>
        <v>179.6</v>
      </c>
      <c r="Y16" s="16">
        <f t="shared" si="10"/>
        <v>181.3</v>
      </c>
    </row>
    <row r="17" spans="1:25" x14ac:dyDescent="0.2">
      <c r="A17" s="1">
        <v>10</v>
      </c>
      <c r="B17" s="1" t="s">
        <v>11</v>
      </c>
      <c r="C17" s="1">
        <v>191</v>
      </c>
      <c r="D17" s="14">
        <f t="shared" ref="D17:Y17" si="11">ROUND(D4*$C$17,1)</f>
        <v>162.4</v>
      </c>
      <c r="E17" s="15">
        <f t="shared" si="11"/>
        <v>164.3</v>
      </c>
      <c r="F17" s="15">
        <f t="shared" si="11"/>
        <v>166.2</v>
      </c>
      <c r="G17" s="15">
        <f t="shared" si="11"/>
        <v>168.1</v>
      </c>
      <c r="H17" s="15">
        <f t="shared" si="11"/>
        <v>170</v>
      </c>
      <c r="I17" s="15">
        <f t="shared" si="11"/>
        <v>171.9</v>
      </c>
      <c r="J17" s="15">
        <f t="shared" si="11"/>
        <v>173.8</v>
      </c>
      <c r="K17" s="15">
        <f t="shared" si="11"/>
        <v>175.7</v>
      </c>
      <c r="L17" s="15">
        <f t="shared" si="11"/>
        <v>177.6</v>
      </c>
      <c r="M17" s="15">
        <f t="shared" si="11"/>
        <v>179.5</v>
      </c>
      <c r="N17" s="15">
        <f t="shared" si="11"/>
        <v>181.5</v>
      </c>
      <c r="O17" s="15">
        <f t="shared" si="11"/>
        <v>183.4</v>
      </c>
      <c r="P17" s="15">
        <f t="shared" si="11"/>
        <v>185.3</v>
      </c>
      <c r="Q17" s="15">
        <f t="shared" si="11"/>
        <v>187.2</v>
      </c>
      <c r="R17" s="15">
        <f t="shared" si="11"/>
        <v>189.1</v>
      </c>
      <c r="S17" s="15">
        <f t="shared" si="11"/>
        <v>191</v>
      </c>
      <c r="T17" s="15">
        <f t="shared" si="11"/>
        <v>192.9</v>
      </c>
      <c r="U17" s="15">
        <f t="shared" si="11"/>
        <v>194.8</v>
      </c>
      <c r="V17" s="15">
        <f t="shared" si="11"/>
        <v>196.7</v>
      </c>
      <c r="W17" s="15">
        <f t="shared" si="11"/>
        <v>198.6</v>
      </c>
      <c r="X17" s="15">
        <f t="shared" si="11"/>
        <v>200.6</v>
      </c>
      <c r="Y17" s="16">
        <f t="shared" si="11"/>
        <v>202.5</v>
      </c>
    </row>
    <row r="18" spans="1:25" x14ac:dyDescent="0.2">
      <c r="A18" s="1">
        <v>11</v>
      </c>
      <c r="B18" s="1" t="s">
        <v>12</v>
      </c>
      <c r="C18" s="1">
        <v>211</v>
      </c>
      <c r="D18" s="14">
        <f t="shared" ref="D18:Y18" si="12">ROUND(D4*$C$18,1)</f>
        <v>179.4</v>
      </c>
      <c r="E18" s="15">
        <f t="shared" si="12"/>
        <v>181.5</v>
      </c>
      <c r="F18" s="15">
        <f t="shared" si="12"/>
        <v>183.6</v>
      </c>
      <c r="G18" s="15">
        <f t="shared" si="12"/>
        <v>185.7</v>
      </c>
      <c r="H18" s="15">
        <f t="shared" si="12"/>
        <v>187.8</v>
      </c>
      <c r="I18" s="15">
        <f t="shared" si="12"/>
        <v>189.9</v>
      </c>
      <c r="J18" s="15">
        <f t="shared" si="12"/>
        <v>192</v>
      </c>
      <c r="K18" s="15">
        <f t="shared" si="12"/>
        <v>194.1</v>
      </c>
      <c r="L18" s="15">
        <f t="shared" si="12"/>
        <v>196.2</v>
      </c>
      <c r="M18" s="15">
        <f t="shared" si="12"/>
        <v>198.3</v>
      </c>
      <c r="N18" s="15">
        <f t="shared" si="12"/>
        <v>200.5</v>
      </c>
      <c r="O18" s="15">
        <f t="shared" si="12"/>
        <v>202.6</v>
      </c>
      <c r="P18" s="15">
        <f t="shared" si="12"/>
        <v>204.7</v>
      </c>
      <c r="Q18" s="15">
        <f t="shared" si="12"/>
        <v>206.8</v>
      </c>
      <c r="R18" s="15">
        <f t="shared" si="12"/>
        <v>208.9</v>
      </c>
      <c r="S18" s="15">
        <f t="shared" si="12"/>
        <v>211</v>
      </c>
      <c r="T18" s="15">
        <f t="shared" si="12"/>
        <v>213.1</v>
      </c>
      <c r="U18" s="15">
        <f t="shared" si="12"/>
        <v>215.2</v>
      </c>
      <c r="V18" s="15">
        <f t="shared" si="12"/>
        <v>217.3</v>
      </c>
      <c r="W18" s="15">
        <f t="shared" si="12"/>
        <v>219.4</v>
      </c>
      <c r="X18" s="15">
        <f t="shared" si="12"/>
        <v>221.6</v>
      </c>
      <c r="Y18" s="16">
        <f t="shared" si="12"/>
        <v>223.7</v>
      </c>
    </row>
    <row r="19" spans="1:25" x14ac:dyDescent="0.2">
      <c r="A19" s="1">
        <v>12</v>
      </c>
      <c r="B19" s="1" t="s">
        <v>13</v>
      </c>
      <c r="C19" s="1">
        <v>231</v>
      </c>
      <c r="D19" s="22">
        <f t="shared" ref="D19:Y19" si="13">ROUND(D4*$C$19,1)</f>
        <v>196.4</v>
      </c>
      <c r="E19" s="23">
        <f t="shared" si="13"/>
        <v>198.7</v>
      </c>
      <c r="F19" s="23">
        <f t="shared" si="13"/>
        <v>201</v>
      </c>
      <c r="G19" s="23">
        <f t="shared" si="13"/>
        <v>203.3</v>
      </c>
      <c r="H19" s="23">
        <f t="shared" si="13"/>
        <v>205.6</v>
      </c>
      <c r="I19" s="23">
        <f t="shared" si="13"/>
        <v>207.9</v>
      </c>
      <c r="J19" s="23">
        <f t="shared" si="13"/>
        <v>210.2</v>
      </c>
      <c r="K19" s="23">
        <f t="shared" si="13"/>
        <v>212.5</v>
      </c>
      <c r="L19" s="23">
        <f t="shared" si="13"/>
        <v>214.8</v>
      </c>
      <c r="M19" s="23">
        <f t="shared" si="13"/>
        <v>217.1</v>
      </c>
      <c r="N19" s="23">
        <f t="shared" si="13"/>
        <v>219.5</v>
      </c>
      <c r="O19" s="23">
        <f t="shared" si="13"/>
        <v>221.8</v>
      </c>
      <c r="P19" s="23">
        <f t="shared" si="13"/>
        <v>224.1</v>
      </c>
      <c r="Q19" s="23">
        <f t="shared" si="13"/>
        <v>226.4</v>
      </c>
      <c r="R19" s="23">
        <f t="shared" si="13"/>
        <v>228.7</v>
      </c>
      <c r="S19" s="23">
        <f t="shared" si="13"/>
        <v>231</v>
      </c>
      <c r="T19" s="23">
        <f t="shared" si="13"/>
        <v>233.3</v>
      </c>
      <c r="U19" s="23">
        <f t="shared" si="13"/>
        <v>235.6</v>
      </c>
      <c r="V19" s="23">
        <f t="shared" si="13"/>
        <v>237.9</v>
      </c>
      <c r="W19" s="23">
        <f t="shared" si="13"/>
        <v>240.2</v>
      </c>
      <c r="X19" s="23">
        <f t="shared" si="13"/>
        <v>242.6</v>
      </c>
      <c r="Y19" s="24">
        <f t="shared" si="13"/>
        <v>244.9</v>
      </c>
    </row>
    <row r="20" spans="1:25" x14ac:dyDescent="0.2">
      <c r="C20" s="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5" x14ac:dyDescent="0.2"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5" x14ac:dyDescent="0.2">
      <c r="D22" s="165" t="s">
        <v>37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7"/>
    </row>
    <row r="23" spans="1:25" ht="25.5" x14ac:dyDescent="0.2">
      <c r="A23" s="4" t="s">
        <v>0</v>
      </c>
      <c r="B23" s="4" t="s">
        <v>1</v>
      </c>
      <c r="C23" s="5" t="s">
        <v>14</v>
      </c>
      <c r="D23" s="19">
        <f>Y4+0.01</f>
        <v>1.07</v>
      </c>
      <c r="E23" s="20">
        <f>D23+0.01</f>
        <v>1.08</v>
      </c>
      <c r="F23" s="20">
        <f t="shared" ref="F23:Y23" si="14">E23+0.01</f>
        <v>1.0900000000000001</v>
      </c>
      <c r="G23" s="20">
        <f t="shared" si="14"/>
        <v>1.1000000000000001</v>
      </c>
      <c r="H23" s="20">
        <f t="shared" si="14"/>
        <v>1.1100000000000001</v>
      </c>
      <c r="I23" s="20">
        <f t="shared" si="14"/>
        <v>1.1200000000000001</v>
      </c>
      <c r="J23" s="20">
        <f t="shared" si="14"/>
        <v>1.1300000000000001</v>
      </c>
      <c r="K23" s="20">
        <f t="shared" si="14"/>
        <v>1.1400000000000001</v>
      </c>
      <c r="L23" s="20">
        <f t="shared" si="14"/>
        <v>1.1500000000000001</v>
      </c>
      <c r="M23" s="20">
        <f t="shared" si="14"/>
        <v>1.1600000000000001</v>
      </c>
      <c r="N23" s="20">
        <f t="shared" si="14"/>
        <v>1.1700000000000002</v>
      </c>
      <c r="O23" s="20">
        <f t="shared" si="14"/>
        <v>1.1800000000000002</v>
      </c>
      <c r="P23" s="20">
        <f t="shared" si="14"/>
        <v>1.1900000000000002</v>
      </c>
      <c r="Q23" s="20">
        <f t="shared" si="14"/>
        <v>1.2000000000000002</v>
      </c>
      <c r="R23" s="20">
        <f t="shared" si="14"/>
        <v>1.2100000000000002</v>
      </c>
      <c r="S23" s="20">
        <f t="shared" si="14"/>
        <v>1.2200000000000002</v>
      </c>
      <c r="T23" s="20">
        <f t="shared" si="14"/>
        <v>1.2300000000000002</v>
      </c>
      <c r="U23" s="20">
        <f t="shared" si="14"/>
        <v>1.2400000000000002</v>
      </c>
      <c r="V23" s="20">
        <f t="shared" si="14"/>
        <v>1.2500000000000002</v>
      </c>
      <c r="W23" s="20">
        <f t="shared" si="14"/>
        <v>1.2600000000000002</v>
      </c>
      <c r="X23" s="20">
        <f t="shared" si="14"/>
        <v>1.2700000000000002</v>
      </c>
      <c r="Y23" s="21">
        <f t="shared" si="14"/>
        <v>1.2800000000000002</v>
      </c>
    </row>
    <row r="24" spans="1:25" x14ac:dyDescent="0.2">
      <c r="A24" s="6"/>
      <c r="B24" s="6"/>
      <c r="C24" s="7"/>
      <c r="D24" s="168" t="s">
        <v>36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/>
    </row>
    <row r="25" spans="1:25" x14ac:dyDescent="0.2">
      <c r="A25" s="6"/>
      <c r="B25" s="6"/>
      <c r="C25" s="7"/>
      <c r="D25" s="19">
        <f>D23*60</f>
        <v>64.2</v>
      </c>
      <c r="E25" s="20">
        <f>E23*60</f>
        <v>64.800000000000011</v>
      </c>
      <c r="F25" s="20">
        <f t="shared" ref="F25:Y25" si="15">F23*60</f>
        <v>65.400000000000006</v>
      </c>
      <c r="G25" s="20">
        <f t="shared" si="15"/>
        <v>66</v>
      </c>
      <c r="H25" s="20">
        <f t="shared" si="15"/>
        <v>66.600000000000009</v>
      </c>
      <c r="I25" s="20">
        <f t="shared" si="15"/>
        <v>67.2</v>
      </c>
      <c r="J25" s="20">
        <f t="shared" si="15"/>
        <v>67.800000000000011</v>
      </c>
      <c r="K25" s="20">
        <f t="shared" si="15"/>
        <v>68.400000000000006</v>
      </c>
      <c r="L25" s="20">
        <f t="shared" si="15"/>
        <v>69.000000000000014</v>
      </c>
      <c r="M25" s="20">
        <f t="shared" si="15"/>
        <v>69.600000000000009</v>
      </c>
      <c r="N25" s="20">
        <f t="shared" si="15"/>
        <v>70.2</v>
      </c>
      <c r="O25" s="20">
        <f t="shared" si="15"/>
        <v>70.800000000000011</v>
      </c>
      <c r="P25" s="20">
        <f t="shared" si="15"/>
        <v>71.400000000000006</v>
      </c>
      <c r="Q25" s="20">
        <f t="shared" si="15"/>
        <v>72.000000000000014</v>
      </c>
      <c r="R25" s="20">
        <f t="shared" si="15"/>
        <v>72.600000000000009</v>
      </c>
      <c r="S25" s="20">
        <f t="shared" si="15"/>
        <v>73.200000000000017</v>
      </c>
      <c r="T25" s="20">
        <f t="shared" si="15"/>
        <v>73.800000000000011</v>
      </c>
      <c r="U25" s="20">
        <f t="shared" si="15"/>
        <v>74.400000000000006</v>
      </c>
      <c r="V25" s="20">
        <f t="shared" si="15"/>
        <v>75.000000000000014</v>
      </c>
      <c r="W25" s="20">
        <f t="shared" si="15"/>
        <v>75.600000000000009</v>
      </c>
      <c r="X25" s="20">
        <f t="shared" si="15"/>
        <v>76.200000000000017</v>
      </c>
      <c r="Y25" s="21">
        <f t="shared" si="15"/>
        <v>76.800000000000011</v>
      </c>
    </row>
    <row r="26" spans="1:25" x14ac:dyDescent="0.2">
      <c r="A26" s="6"/>
      <c r="B26" s="6"/>
      <c r="C26" s="7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25"/>
      <c r="V26" s="25"/>
      <c r="W26" s="25"/>
      <c r="X26" s="25"/>
      <c r="Y26" s="119"/>
    </row>
    <row r="27" spans="1:25" x14ac:dyDescent="0.2">
      <c r="A27" s="1">
        <v>1</v>
      </c>
      <c r="B27" s="1" t="s">
        <v>2</v>
      </c>
      <c r="C27" s="1">
        <v>11</v>
      </c>
      <c r="D27" s="14">
        <f t="shared" ref="D27:Y27" si="16">ROUND(D23*$C$8,1)</f>
        <v>11.8</v>
      </c>
      <c r="E27" s="12">
        <f t="shared" si="16"/>
        <v>11.9</v>
      </c>
      <c r="F27" s="12">
        <f t="shared" si="16"/>
        <v>12</v>
      </c>
      <c r="G27" s="12">
        <f t="shared" si="16"/>
        <v>12.1</v>
      </c>
      <c r="H27" s="12">
        <f t="shared" si="16"/>
        <v>12.2</v>
      </c>
      <c r="I27" s="12">
        <f t="shared" si="16"/>
        <v>12.3</v>
      </c>
      <c r="J27" s="12">
        <f t="shared" si="16"/>
        <v>12.4</v>
      </c>
      <c r="K27" s="12">
        <f t="shared" si="16"/>
        <v>12.5</v>
      </c>
      <c r="L27" s="12">
        <f t="shared" si="16"/>
        <v>12.7</v>
      </c>
      <c r="M27" s="12">
        <f t="shared" si="16"/>
        <v>12.8</v>
      </c>
      <c r="N27" s="12">
        <f t="shared" si="16"/>
        <v>12.9</v>
      </c>
      <c r="O27" s="12">
        <f t="shared" si="16"/>
        <v>13</v>
      </c>
      <c r="P27" s="12">
        <f t="shared" si="16"/>
        <v>13.1</v>
      </c>
      <c r="Q27" s="12">
        <f t="shared" si="16"/>
        <v>13.2</v>
      </c>
      <c r="R27" s="12">
        <f t="shared" si="16"/>
        <v>13.3</v>
      </c>
      <c r="S27" s="12">
        <f t="shared" si="16"/>
        <v>13.4</v>
      </c>
      <c r="T27" s="12">
        <f t="shared" si="16"/>
        <v>13.5</v>
      </c>
      <c r="U27" s="12">
        <f t="shared" si="16"/>
        <v>13.6</v>
      </c>
      <c r="V27" s="12">
        <f t="shared" si="16"/>
        <v>13.8</v>
      </c>
      <c r="W27" s="12">
        <f t="shared" si="16"/>
        <v>13.9</v>
      </c>
      <c r="X27" s="12">
        <f t="shared" si="16"/>
        <v>14</v>
      </c>
      <c r="Y27" s="13">
        <f t="shared" si="16"/>
        <v>14.1</v>
      </c>
    </row>
    <row r="28" spans="1:25" x14ac:dyDescent="0.2">
      <c r="A28" s="1">
        <v>2</v>
      </c>
      <c r="B28" s="1" t="s">
        <v>3</v>
      </c>
      <c r="C28" s="1">
        <v>31</v>
      </c>
      <c r="D28" s="14">
        <f t="shared" ref="D28:Y28" si="17">ROUND(D23*$C$9,1)</f>
        <v>33.200000000000003</v>
      </c>
      <c r="E28" s="15">
        <f t="shared" si="17"/>
        <v>33.5</v>
      </c>
      <c r="F28" s="15">
        <f t="shared" si="17"/>
        <v>33.799999999999997</v>
      </c>
      <c r="G28" s="15">
        <f t="shared" si="17"/>
        <v>34.1</v>
      </c>
      <c r="H28" s="15">
        <f t="shared" si="17"/>
        <v>34.4</v>
      </c>
      <c r="I28" s="15">
        <f t="shared" si="17"/>
        <v>34.700000000000003</v>
      </c>
      <c r="J28" s="15">
        <f t="shared" si="17"/>
        <v>35</v>
      </c>
      <c r="K28" s="15">
        <f t="shared" si="17"/>
        <v>35.299999999999997</v>
      </c>
      <c r="L28" s="15">
        <f t="shared" si="17"/>
        <v>35.700000000000003</v>
      </c>
      <c r="M28" s="15">
        <f t="shared" si="17"/>
        <v>36</v>
      </c>
      <c r="N28" s="15">
        <f t="shared" si="17"/>
        <v>36.299999999999997</v>
      </c>
      <c r="O28" s="15">
        <f t="shared" si="17"/>
        <v>36.6</v>
      </c>
      <c r="P28" s="15">
        <f t="shared" si="17"/>
        <v>36.9</v>
      </c>
      <c r="Q28" s="15">
        <f t="shared" si="17"/>
        <v>37.200000000000003</v>
      </c>
      <c r="R28" s="15">
        <f t="shared" si="17"/>
        <v>37.5</v>
      </c>
      <c r="S28" s="15">
        <f t="shared" si="17"/>
        <v>37.799999999999997</v>
      </c>
      <c r="T28" s="15">
        <f t="shared" si="17"/>
        <v>38.1</v>
      </c>
      <c r="U28" s="15">
        <f t="shared" si="17"/>
        <v>38.4</v>
      </c>
      <c r="V28" s="15">
        <f t="shared" si="17"/>
        <v>38.799999999999997</v>
      </c>
      <c r="W28" s="15">
        <f t="shared" si="17"/>
        <v>39.1</v>
      </c>
      <c r="X28" s="15">
        <f t="shared" si="17"/>
        <v>39.4</v>
      </c>
      <c r="Y28" s="16">
        <f t="shared" si="17"/>
        <v>39.700000000000003</v>
      </c>
    </row>
    <row r="29" spans="1:25" x14ac:dyDescent="0.2">
      <c r="A29" s="1">
        <v>3</v>
      </c>
      <c r="B29" s="1" t="s">
        <v>4</v>
      </c>
      <c r="C29" s="1">
        <v>51</v>
      </c>
      <c r="D29" s="14">
        <f t="shared" ref="D29:Y29" si="18">ROUND(D23*$C$10,1)</f>
        <v>54.6</v>
      </c>
      <c r="E29" s="15">
        <f t="shared" si="18"/>
        <v>55.1</v>
      </c>
      <c r="F29" s="15">
        <f t="shared" si="18"/>
        <v>55.6</v>
      </c>
      <c r="G29" s="15">
        <f t="shared" si="18"/>
        <v>56.1</v>
      </c>
      <c r="H29" s="15">
        <f t="shared" si="18"/>
        <v>56.6</v>
      </c>
      <c r="I29" s="15">
        <f t="shared" si="18"/>
        <v>57.1</v>
      </c>
      <c r="J29" s="15">
        <f t="shared" si="18"/>
        <v>57.6</v>
      </c>
      <c r="K29" s="15">
        <f t="shared" si="18"/>
        <v>58.1</v>
      </c>
      <c r="L29" s="15">
        <f t="shared" si="18"/>
        <v>58.7</v>
      </c>
      <c r="M29" s="15">
        <f t="shared" si="18"/>
        <v>59.2</v>
      </c>
      <c r="N29" s="15">
        <f t="shared" si="18"/>
        <v>59.7</v>
      </c>
      <c r="O29" s="15">
        <f t="shared" si="18"/>
        <v>60.2</v>
      </c>
      <c r="P29" s="15">
        <f t="shared" si="18"/>
        <v>60.7</v>
      </c>
      <c r="Q29" s="15">
        <f t="shared" si="18"/>
        <v>61.2</v>
      </c>
      <c r="R29" s="15">
        <f t="shared" si="18"/>
        <v>61.7</v>
      </c>
      <c r="S29" s="15">
        <f t="shared" si="18"/>
        <v>62.2</v>
      </c>
      <c r="T29" s="15">
        <f t="shared" si="18"/>
        <v>62.7</v>
      </c>
      <c r="U29" s="15">
        <f t="shared" si="18"/>
        <v>63.2</v>
      </c>
      <c r="V29" s="15">
        <f t="shared" si="18"/>
        <v>63.8</v>
      </c>
      <c r="W29" s="15">
        <f t="shared" si="18"/>
        <v>64.3</v>
      </c>
      <c r="X29" s="15">
        <f t="shared" si="18"/>
        <v>64.8</v>
      </c>
      <c r="Y29" s="16">
        <f t="shared" si="18"/>
        <v>65.3</v>
      </c>
    </row>
    <row r="30" spans="1:25" x14ac:dyDescent="0.2">
      <c r="A30" s="1">
        <v>4</v>
      </c>
      <c r="B30" s="1" t="s">
        <v>5</v>
      </c>
      <c r="C30" s="1">
        <v>71</v>
      </c>
      <c r="D30" s="14">
        <f t="shared" ref="D30:Y30" si="19">ROUND(D23*$C$11,1)</f>
        <v>76</v>
      </c>
      <c r="E30" s="15">
        <f t="shared" si="19"/>
        <v>76.7</v>
      </c>
      <c r="F30" s="15">
        <f t="shared" si="19"/>
        <v>77.400000000000006</v>
      </c>
      <c r="G30" s="15">
        <f t="shared" si="19"/>
        <v>78.099999999999994</v>
      </c>
      <c r="H30" s="15">
        <f t="shared" si="19"/>
        <v>78.8</v>
      </c>
      <c r="I30" s="15">
        <f t="shared" si="19"/>
        <v>79.5</v>
      </c>
      <c r="J30" s="15">
        <f t="shared" si="19"/>
        <v>80.2</v>
      </c>
      <c r="K30" s="15">
        <f t="shared" si="19"/>
        <v>80.900000000000006</v>
      </c>
      <c r="L30" s="15">
        <f t="shared" si="19"/>
        <v>81.7</v>
      </c>
      <c r="M30" s="15">
        <f t="shared" si="19"/>
        <v>82.4</v>
      </c>
      <c r="N30" s="15">
        <f t="shared" si="19"/>
        <v>83.1</v>
      </c>
      <c r="O30" s="15">
        <f t="shared" si="19"/>
        <v>83.8</v>
      </c>
      <c r="P30" s="15">
        <f t="shared" si="19"/>
        <v>84.5</v>
      </c>
      <c r="Q30" s="15">
        <f t="shared" si="19"/>
        <v>85.2</v>
      </c>
      <c r="R30" s="15">
        <f t="shared" si="19"/>
        <v>85.9</v>
      </c>
      <c r="S30" s="15">
        <f t="shared" si="19"/>
        <v>86.6</v>
      </c>
      <c r="T30" s="15">
        <f t="shared" si="19"/>
        <v>87.3</v>
      </c>
      <c r="U30" s="15">
        <f t="shared" si="19"/>
        <v>88</v>
      </c>
      <c r="V30" s="15">
        <f t="shared" si="19"/>
        <v>88.8</v>
      </c>
      <c r="W30" s="15">
        <f t="shared" si="19"/>
        <v>89.5</v>
      </c>
      <c r="X30" s="15">
        <f t="shared" si="19"/>
        <v>90.2</v>
      </c>
      <c r="Y30" s="16">
        <f t="shared" si="19"/>
        <v>90.9</v>
      </c>
    </row>
    <row r="31" spans="1:25" x14ac:dyDescent="0.2">
      <c r="A31" s="1">
        <v>5</v>
      </c>
      <c r="B31" s="1" t="s">
        <v>6</v>
      </c>
      <c r="C31" s="1">
        <v>91</v>
      </c>
      <c r="D31" s="14">
        <f t="shared" ref="D31:Y31" si="20">ROUND(D23*$C$12,1)</f>
        <v>97.4</v>
      </c>
      <c r="E31" s="15">
        <f t="shared" si="20"/>
        <v>98.3</v>
      </c>
      <c r="F31" s="15">
        <f t="shared" si="20"/>
        <v>99.2</v>
      </c>
      <c r="G31" s="15">
        <f t="shared" si="20"/>
        <v>100.1</v>
      </c>
      <c r="H31" s="15">
        <f t="shared" si="20"/>
        <v>101</v>
      </c>
      <c r="I31" s="15">
        <f t="shared" si="20"/>
        <v>101.9</v>
      </c>
      <c r="J31" s="15">
        <f t="shared" si="20"/>
        <v>102.8</v>
      </c>
      <c r="K31" s="15">
        <f t="shared" si="20"/>
        <v>103.7</v>
      </c>
      <c r="L31" s="15">
        <f t="shared" si="20"/>
        <v>104.7</v>
      </c>
      <c r="M31" s="15">
        <f t="shared" si="20"/>
        <v>105.6</v>
      </c>
      <c r="N31" s="15">
        <f t="shared" si="20"/>
        <v>106.5</v>
      </c>
      <c r="O31" s="15">
        <f t="shared" si="20"/>
        <v>107.4</v>
      </c>
      <c r="P31" s="15">
        <f t="shared" si="20"/>
        <v>108.3</v>
      </c>
      <c r="Q31" s="15">
        <f t="shared" si="20"/>
        <v>109.2</v>
      </c>
      <c r="R31" s="15">
        <f t="shared" si="20"/>
        <v>110.1</v>
      </c>
      <c r="S31" s="15">
        <f t="shared" si="20"/>
        <v>111</v>
      </c>
      <c r="T31" s="15">
        <f t="shared" si="20"/>
        <v>111.9</v>
      </c>
      <c r="U31" s="15">
        <f t="shared" si="20"/>
        <v>112.8</v>
      </c>
      <c r="V31" s="15">
        <f t="shared" si="20"/>
        <v>113.8</v>
      </c>
      <c r="W31" s="15">
        <f t="shared" si="20"/>
        <v>114.7</v>
      </c>
      <c r="X31" s="15">
        <f t="shared" si="20"/>
        <v>115.6</v>
      </c>
      <c r="Y31" s="16">
        <f t="shared" si="20"/>
        <v>116.5</v>
      </c>
    </row>
    <row r="32" spans="1:25" x14ac:dyDescent="0.2">
      <c r="A32" s="1">
        <v>6</v>
      </c>
      <c r="B32" s="1" t="s">
        <v>7</v>
      </c>
      <c r="C32" s="1">
        <v>111</v>
      </c>
      <c r="D32" s="14">
        <f t="shared" ref="D32:Y32" si="21">ROUND(D23*$C$13,1)</f>
        <v>118.8</v>
      </c>
      <c r="E32" s="15">
        <f t="shared" si="21"/>
        <v>119.9</v>
      </c>
      <c r="F32" s="15">
        <f t="shared" si="21"/>
        <v>121</v>
      </c>
      <c r="G32" s="15">
        <f t="shared" si="21"/>
        <v>122.1</v>
      </c>
      <c r="H32" s="15">
        <f t="shared" si="21"/>
        <v>123.2</v>
      </c>
      <c r="I32" s="15">
        <f t="shared" si="21"/>
        <v>124.3</v>
      </c>
      <c r="J32" s="15">
        <f t="shared" si="21"/>
        <v>125.4</v>
      </c>
      <c r="K32" s="15">
        <f t="shared" si="21"/>
        <v>126.5</v>
      </c>
      <c r="L32" s="15">
        <f t="shared" si="21"/>
        <v>127.7</v>
      </c>
      <c r="M32" s="15">
        <f t="shared" si="21"/>
        <v>128.80000000000001</v>
      </c>
      <c r="N32" s="15">
        <f t="shared" si="21"/>
        <v>129.9</v>
      </c>
      <c r="O32" s="15">
        <f t="shared" si="21"/>
        <v>131</v>
      </c>
      <c r="P32" s="15">
        <f t="shared" si="21"/>
        <v>132.1</v>
      </c>
      <c r="Q32" s="15">
        <f t="shared" si="21"/>
        <v>133.19999999999999</v>
      </c>
      <c r="R32" s="15">
        <f t="shared" si="21"/>
        <v>134.30000000000001</v>
      </c>
      <c r="S32" s="15">
        <f t="shared" si="21"/>
        <v>135.4</v>
      </c>
      <c r="T32" s="15">
        <f t="shared" si="21"/>
        <v>136.5</v>
      </c>
      <c r="U32" s="15">
        <f t="shared" si="21"/>
        <v>137.6</v>
      </c>
      <c r="V32" s="15">
        <f t="shared" si="21"/>
        <v>138.80000000000001</v>
      </c>
      <c r="W32" s="15">
        <f t="shared" si="21"/>
        <v>139.9</v>
      </c>
      <c r="X32" s="15">
        <f t="shared" si="21"/>
        <v>141</v>
      </c>
      <c r="Y32" s="16">
        <f t="shared" si="21"/>
        <v>142.1</v>
      </c>
    </row>
    <row r="33" spans="1:25" x14ac:dyDescent="0.2">
      <c r="A33" s="1">
        <v>7</v>
      </c>
      <c r="B33" s="1" t="s">
        <v>8</v>
      </c>
      <c r="C33" s="1">
        <v>131</v>
      </c>
      <c r="D33" s="14">
        <f t="shared" ref="D33:Y33" si="22">ROUND(D23*$C$14,1)</f>
        <v>140.19999999999999</v>
      </c>
      <c r="E33" s="15">
        <f t="shared" si="22"/>
        <v>141.5</v>
      </c>
      <c r="F33" s="15">
        <f t="shared" si="22"/>
        <v>142.80000000000001</v>
      </c>
      <c r="G33" s="15">
        <f t="shared" si="22"/>
        <v>144.1</v>
      </c>
      <c r="H33" s="15">
        <f t="shared" si="22"/>
        <v>145.4</v>
      </c>
      <c r="I33" s="15">
        <f t="shared" si="22"/>
        <v>146.69999999999999</v>
      </c>
      <c r="J33" s="15">
        <f t="shared" si="22"/>
        <v>148</v>
      </c>
      <c r="K33" s="15">
        <f t="shared" si="22"/>
        <v>149.30000000000001</v>
      </c>
      <c r="L33" s="15">
        <f t="shared" si="22"/>
        <v>150.69999999999999</v>
      </c>
      <c r="M33" s="15">
        <f t="shared" si="22"/>
        <v>152</v>
      </c>
      <c r="N33" s="15">
        <f t="shared" si="22"/>
        <v>153.30000000000001</v>
      </c>
      <c r="O33" s="15">
        <f t="shared" si="22"/>
        <v>154.6</v>
      </c>
      <c r="P33" s="15">
        <f t="shared" si="22"/>
        <v>155.9</v>
      </c>
      <c r="Q33" s="15">
        <f t="shared" si="22"/>
        <v>157.19999999999999</v>
      </c>
      <c r="R33" s="15">
        <f t="shared" si="22"/>
        <v>158.5</v>
      </c>
      <c r="S33" s="15">
        <f t="shared" si="22"/>
        <v>159.80000000000001</v>
      </c>
      <c r="T33" s="15">
        <f t="shared" si="22"/>
        <v>161.1</v>
      </c>
      <c r="U33" s="15">
        <f t="shared" si="22"/>
        <v>162.4</v>
      </c>
      <c r="V33" s="15">
        <f t="shared" si="22"/>
        <v>163.80000000000001</v>
      </c>
      <c r="W33" s="15">
        <f t="shared" si="22"/>
        <v>165.1</v>
      </c>
      <c r="X33" s="15">
        <f t="shared" si="22"/>
        <v>166.4</v>
      </c>
      <c r="Y33" s="16">
        <f t="shared" si="22"/>
        <v>167.7</v>
      </c>
    </row>
    <row r="34" spans="1:25" x14ac:dyDescent="0.2">
      <c r="A34" s="1">
        <v>8</v>
      </c>
      <c r="B34" s="1" t="s">
        <v>9</v>
      </c>
      <c r="C34" s="1">
        <v>151</v>
      </c>
      <c r="D34" s="14">
        <f t="shared" ref="D34:Y34" si="23">ROUND(D23*$C$15,1)</f>
        <v>161.6</v>
      </c>
      <c r="E34" s="15">
        <f t="shared" si="23"/>
        <v>163.1</v>
      </c>
      <c r="F34" s="15">
        <f t="shared" si="23"/>
        <v>164.6</v>
      </c>
      <c r="G34" s="15">
        <f t="shared" si="23"/>
        <v>166.1</v>
      </c>
      <c r="H34" s="15">
        <f t="shared" si="23"/>
        <v>167.6</v>
      </c>
      <c r="I34" s="15">
        <f t="shared" si="23"/>
        <v>169.1</v>
      </c>
      <c r="J34" s="15">
        <f t="shared" si="23"/>
        <v>170.6</v>
      </c>
      <c r="K34" s="15">
        <f t="shared" si="23"/>
        <v>172.1</v>
      </c>
      <c r="L34" s="15">
        <f t="shared" si="23"/>
        <v>173.7</v>
      </c>
      <c r="M34" s="15">
        <f t="shared" si="23"/>
        <v>175.2</v>
      </c>
      <c r="N34" s="15">
        <f t="shared" si="23"/>
        <v>176.7</v>
      </c>
      <c r="O34" s="15">
        <f t="shared" si="23"/>
        <v>178.2</v>
      </c>
      <c r="P34" s="15">
        <f t="shared" si="23"/>
        <v>179.7</v>
      </c>
      <c r="Q34" s="15">
        <f t="shared" si="23"/>
        <v>181.2</v>
      </c>
      <c r="R34" s="15">
        <f t="shared" si="23"/>
        <v>182.7</v>
      </c>
      <c r="S34" s="15">
        <f t="shared" si="23"/>
        <v>184.2</v>
      </c>
      <c r="T34" s="15">
        <f t="shared" si="23"/>
        <v>185.7</v>
      </c>
      <c r="U34" s="15">
        <f t="shared" si="23"/>
        <v>187.2</v>
      </c>
      <c r="V34" s="15">
        <f t="shared" si="23"/>
        <v>188.8</v>
      </c>
      <c r="W34" s="15">
        <f t="shared" si="23"/>
        <v>190.3</v>
      </c>
      <c r="X34" s="15">
        <f t="shared" si="23"/>
        <v>191.8</v>
      </c>
      <c r="Y34" s="16">
        <f t="shared" si="23"/>
        <v>193.3</v>
      </c>
    </row>
    <row r="35" spans="1:25" x14ac:dyDescent="0.2">
      <c r="A35" s="1">
        <v>9</v>
      </c>
      <c r="B35" s="1" t="s">
        <v>10</v>
      </c>
      <c r="C35" s="1">
        <v>171</v>
      </c>
      <c r="D35" s="14">
        <f t="shared" ref="D35:Y35" si="24">ROUND(D23*$C$16,1)</f>
        <v>183</v>
      </c>
      <c r="E35" s="15">
        <f t="shared" si="24"/>
        <v>184.7</v>
      </c>
      <c r="F35" s="15">
        <f t="shared" si="24"/>
        <v>186.4</v>
      </c>
      <c r="G35" s="15">
        <f t="shared" si="24"/>
        <v>188.1</v>
      </c>
      <c r="H35" s="15">
        <f t="shared" si="24"/>
        <v>189.8</v>
      </c>
      <c r="I35" s="15">
        <f t="shared" si="24"/>
        <v>191.5</v>
      </c>
      <c r="J35" s="15">
        <f t="shared" si="24"/>
        <v>193.2</v>
      </c>
      <c r="K35" s="15">
        <f t="shared" si="24"/>
        <v>194.9</v>
      </c>
      <c r="L35" s="15">
        <f t="shared" si="24"/>
        <v>196.7</v>
      </c>
      <c r="M35" s="15">
        <f t="shared" si="24"/>
        <v>198.4</v>
      </c>
      <c r="N35" s="15">
        <f t="shared" si="24"/>
        <v>200.1</v>
      </c>
      <c r="O35" s="15">
        <f t="shared" si="24"/>
        <v>201.8</v>
      </c>
      <c r="P35" s="15">
        <f t="shared" si="24"/>
        <v>203.5</v>
      </c>
      <c r="Q35" s="15">
        <f t="shared" si="24"/>
        <v>205.2</v>
      </c>
      <c r="R35" s="15">
        <f t="shared" si="24"/>
        <v>206.9</v>
      </c>
      <c r="S35" s="15">
        <f t="shared" si="24"/>
        <v>208.6</v>
      </c>
      <c r="T35" s="15">
        <f t="shared" si="24"/>
        <v>210.3</v>
      </c>
      <c r="U35" s="15">
        <f t="shared" si="24"/>
        <v>212</v>
      </c>
      <c r="V35" s="15">
        <f t="shared" si="24"/>
        <v>213.8</v>
      </c>
      <c r="W35" s="15">
        <f t="shared" si="24"/>
        <v>215.5</v>
      </c>
      <c r="X35" s="15">
        <f t="shared" si="24"/>
        <v>217.2</v>
      </c>
      <c r="Y35" s="16">
        <f t="shared" si="24"/>
        <v>218.9</v>
      </c>
    </row>
    <row r="36" spans="1:25" x14ac:dyDescent="0.2">
      <c r="A36" s="1">
        <v>10</v>
      </c>
      <c r="B36" s="1" t="s">
        <v>11</v>
      </c>
      <c r="C36" s="1">
        <v>191</v>
      </c>
      <c r="D36" s="14">
        <f t="shared" ref="D36:Y36" si="25">ROUND(D23*$C$17,1)</f>
        <v>204.4</v>
      </c>
      <c r="E36" s="15">
        <f t="shared" si="25"/>
        <v>206.3</v>
      </c>
      <c r="F36" s="15">
        <f t="shared" si="25"/>
        <v>208.2</v>
      </c>
      <c r="G36" s="15">
        <f t="shared" si="25"/>
        <v>210.1</v>
      </c>
      <c r="H36" s="15">
        <f t="shared" si="25"/>
        <v>212</v>
      </c>
      <c r="I36" s="15">
        <f t="shared" si="25"/>
        <v>213.9</v>
      </c>
      <c r="J36" s="15">
        <f t="shared" si="25"/>
        <v>215.8</v>
      </c>
      <c r="K36" s="15">
        <f t="shared" si="25"/>
        <v>217.7</v>
      </c>
      <c r="L36" s="15">
        <f t="shared" si="25"/>
        <v>219.7</v>
      </c>
      <c r="M36" s="15">
        <f t="shared" si="25"/>
        <v>221.6</v>
      </c>
      <c r="N36" s="15">
        <f t="shared" si="25"/>
        <v>223.5</v>
      </c>
      <c r="O36" s="15">
        <f t="shared" si="25"/>
        <v>225.4</v>
      </c>
      <c r="P36" s="15">
        <f t="shared" si="25"/>
        <v>227.3</v>
      </c>
      <c r="Q36" s="15">
        <f t="shared" si="25"/>
        <v>229.2</v>
      </c>
      <c r="R36" s="15">
        <f t="shared" si="25"/>
        <v>231.1</v>
      </c>
      <c r="S36" s="15">
        <f t="shared" si="25"/>
        <v>233</v>
      </c>
      <c r="T36" s="15">
        <f t="shared" si="25"/>
        <v>234.9</v>
      </c>
      <c r="U36" s="15">
        <f t="shared" si="25"/>
        <v>236.8</v>
      </c>
      <c r="V36" s="15">
        <f t="shared" si="25"/>
        <v>238.8</v>
      </c>
      <c r="W36" s="15">
        <f t="shared" si="25"/>
        <v>240.7</v>
      </c>
      <c r="X36" s="15">
        <f t="shared" si="25"/>
        <v>242.6</v>
      </c>
      <c r="Y36" s="16">
        <f t="shared" si="25"/>
        <v>244.5</v>
      </c>
    </row>
    <row r="37" spans="1:25" x14ac:dyDescent="0.2">
      <c r="A37" s="1">
        <v>11</v>
      </c>
      <c r="B37" s="1" t="s">
        <v>12</v>
      </c>
      <c r="C37" s="1">
        <v>211</v>
      </c>
      <c r="D37" s="14">
        <f t="shared" ref="D37:Y37" si="26">ROUND(D23*$C$18,1)</f>
        <v>225.8</v>
      </c>
      <c r="E37" s="15">
        <f t="shared" si="26"/>
        <v>227.9</v>
      </c>
      <c r="F37" s="15">
        <f t="shared" si="26"/>
        <v>230</v>
      </c>
      <c r="G37" s="15">
        <f t="shared" si="26"/>
        <v>232.1</v>
      </c>
      <c r="H37" s="15">
        <f t="shared" si="26"/>
        <v>234.2</v>
      </c>
      <c r="I37" s="15">
        <f t="shared" si="26"/>
        <v>236.3</v>
      </c>
      <c r="J37" s="15">
        <f t="shared" si="26"/>
        <v>238.4</v>
      </c>
      <c r="K37" s="15">
        <f t="shared" si="26"/>
        <v>240.5</v>
      </c>
      <c r="L37" s="15">
        <f t="shared" si="26"/>
        <v>242.7</v>
      </c>
      <c r="M37" s="15">
        <f t="shared" si="26"/>
        <v>244.8</v>
      </c>
      <c r="N37" s="15">
        <f t="shared" si="26"/>
        <v>246.9</v>
      </c>
      <c r="O37" s="15">
        <f t="shared" si="26"/>
        <v>249</v>
      </c>
      <c r="P37" s="15">
        <f t="shared" si="26"/>
        <v>251.1</v>
      </c>
      <c r="Q37" s="15">
        <f t="shared" si="26"/>
        <v>253.2</v>
      </c>
      <c r="R37" s="15">
        <f t="shared" si="26"/>
        <v>255.3</v>
      </c>
      <c r="S37" s="15">
        <f t="shared" si="26"/>
        <v>257.39999999999998</v>
      </c>
      <c r="T37" s="15">
        <f t="shared" si="26"/>
        <v>259.5</v>
      </c>
      <c r="U37" s="15">
        <f t="shared" si="26"/>
        <v>261.60000000000002</v>
      </c>
      <c r="V37" s="15">
        <f t="shared" si="26"/>
        <v>263.8</v>
      </c>
      <c r="W37" s="15">
        <f t="shared" si="26"/>
        <v>265.89999999999998</v>
      </c>
      <c r="X37" s="15">
        <f t="shared" si="26"/>
        <v>268</v>
      </c>
      <c r="Y37" s="16">
        <f t="shared" si="26"/>
        <v>270.10000000000002</v>
      </c>
    </row>
    <row r="38" spans="1:25" x14ac:dyDescent="0.2">
      <c r="A38" s="1">
        <v>12</v>
      </c>
      <c r="B38" s="1" t="s">
        <v>13</v>
      </c>
      <c r="C38" s="1">
        <v>231</v>
      </c>
      <c r="D38" s="22">
        <f t="shared" ref="D38:Y38" si="27">ROUND(D23*$C$19,1)</f>
        <v>247.2</v>
      </c>
      <c r="E38" s="23">
        <f t="shared" si="27"/>
        <v>249.5</v>
      </c>
      <c r="F38" s="23">
        <f t="shared" si="27"/>
        <v>251.8</v>
      </c>
      <c r="G38" s="23">
        <f t="shared" si="27"/>
        <v>254.1</v>
      </c>
      <c r="H38" s="23">
        <f t="shared" si="27"/>
        <v>256.39999999999998</v>
      </c>
      <c r="I38" s="23">
        <f t="shared" si="27"/>
        <v>258.7</v>
      </c>
      <c r="J38" s="23">
        <f t="shared" si="27"/>
        <v>261</v>
      </c>
      <c r="K38" s="23">
        <f t="shared" si="27"/>
        <v>263.3</v>
      </c>
      <c r="L38" s="23">
        <f t="shared" si="27"/>
        <v>265.7</v>
      </c>
      <c r="M38" s="23">
        <f t="shared" si="27"/>
        <v>268</v>
      </c>
      <c r="N38" s="23">
        <f t="shared" si="27"/>
        <v>270.3</v>
      </c>
      <c r="O38" s="23">
        <f t="shared" si="27"/>
        <v>272.60000000000002</v>
      </c>
      <c r="P38" s="23">
        <f t="shared" si="27"/>
        <v>274.89999999999998</v>
      </c>
      <c r="Q38" s="23">
        <f t="shared" si="27"/>
        <v>277.2</v>
      </c>
      <c r="R38" s="23">
        <f t="shared" si="27"/>
        <v>279.5</v>
      </c>
      <c r="S38" s="23">
        <f t="shared" si="27"/>
        <v>281.8</v>
      </c>
      <c r="T38" s="23">
        <f t="shared" si="27"/>
        <v>284.10000000000002</v>
      </c>
      <c r="U38" s="23">
        <f t="shared" si="27"/>
        <v>286.39999999999998</v>
      </c>
      <c r="V38" s="23">
        <f t="shared" si="27"/>
        <v>288.8</v>
      </c>
      <c r="W38" s="23">
        <f t="shared" si="27"/>
        <v>291.10000000000002</v>
      </c>
      <c r="X38" s="23">
        <f t="shared" si="27"/>
        <v>293.39999999999998</v>
      </c>
      <c r="Y38" s="24">
        <f t="shared" si="27"/>
        <v>295.7</v>
      </c>
    </row>
    <row r="39" spans="1:25" x14ac:dyDescent="0.2">
      <c r="C39" s="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1" spans="1:25" x14ac:dyDescent="0.2">
      <c r="D41" s="165" t="s">
        <v>37</v>
      </c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7"/>
    </row>
    <row r="42" spans="1:25" ht="25.5" x14ac:dyDescent="0.2">
      <c r="A42" s="4" t="s">
        <v>0</v>
      </c>
      <c r="B42" s="4" t="s">
        <v>1</v>
      </c>
      <c r="C42" s="5" t="s">
        <v>14</v>
      </c>
      <c r="D42" s="19">
        <v>1.29</v>
      </c>
      <c r="E42" s="20">
        <f>D42+0.01</f>
        <v>1.3</v>
      </c>
      <c r="F42" s="20">
        <f t="shared" ref="F42:S42" si="28">E42+0.01</f>
        <v>1.31</v>
      </c>
      <c r="G42" s="20">
        <f t="shared" si="28"/>
        <v>1.32</v>
      </c>
      <c r="H42" s="20">
        <f t="shared" si="28"/>
        <v>1.33</v>
      </c>
      <c r="I42" s="20">
        <f t="shared" si="28"/>
        <v>1.34</v>
      </c>
      <c r="J42" s="20">
        <f t="shared" si="28"/>
        <v>1.35</v>
      </c>
      <c r="K42" s="20">
        <f t="shared" si="28"/>
        <v>1.36</v>
      </c>
      <c r="L42" s="20">
        <f t="shared" si="28"/>
        <v>1.37</v>
      </c>
      <c r="M42" s="20">
        <f t="shared" si="28"/>
        <v>1.3800000000000001</v>
      </c>
      <c r="N42" s="20">
        <f t="shared" si="28"/>
        <v>1.3900000000000001</v>
      </c>
      <c r="O42" s="20">
        <f t="shared" si="28"/>
        <v>1.4000000000000001</v>
      </c>
      <c r="P42" s="20">
        <f t="shared" si="28"/>
        <v>1.4100000000000001</v>
      </c>
      <c r="Q42" s="20">
        <f t="shared" si="28"/>
        <v>1.4200000000000002</v>
      </c>
      <c r="R42" s="20">
        <f t="shared" si="28"/>
        <v>1.4300000000000002</v>
      </c>
      <c r="S42" s="20">
        <f t="shared" si="28"/>
        <v>1.4400000000000002</v>
      </c>
      <c r="T42" s="20">
        <f t="shared" ref="T42:Y42" si="29">S42+0.01</f>
        <v>1.4500000000000002</v>
      </c>
      <c r="U42" s="20">
        <f t="shared" si="29"/>
        <v>1.4600000000000002</v>
      </c>
      <c r="V42" s="20">
        <f t="shared" si="29"/>
        <v>1.4700000000000002</v>
      </c>
      <c r="W42" s="20">
        <f t="shared" si="29"/>
        <v>1.4800000000000002</v>
      </c>
      <c r="X42" s="20">
        <f t="shared" si="29"/>
        <v>1.4900000000000002</v>
      </c>
      <c r="Y42" s="21">
        <f t="shared" si="29"/>
        <v>1.5000000000000002</v>
      </c>
    </row>
    <row r="43" spans="1:25" x14ac:dyDescent="0.2">
      <c r="A43" s="6"/>
      <c r="B43" s="6"/>
      <c r="C43" s="7"/>
      <c r="D43" s="168" t="s">
        <v>36</v>
      </c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70"/>
    </row>
    <row r="44" spans="1:25" x14ac:dyDescent="0.2">
      <c r="A44" s="6"/>
      <c r="B44" s="6"/>
      <c r="C44" s="7"/>
      <c r="D44" s="19">
        <f>D42*60</f>
        <v>77.400000000000006</v>
      </c>
      <c r="E44" s="20">
        <f>E42*60</f>
        <v>78</v>
      </c>
      <c r="F44" s="20">
        <f t="shared" ref="F44:Y44" si="30">F42*60</f>
        <v>78.600000000000009</v>
      </c>
      <c r="G44" s="20">
        <f t="shared" si="30"/>
        <v>79.2</v>
      </c>
      <c r="H44" s="20">
        <f t="shared" si="30"/>
        <v>79.800000000000011</v>
      </c>
      <c r="I44" s="20">
        <f t="shared" si="30"/>
        <v>80.400000000000006</v>
      </c>
      <c r="J44" s="20">
        <f t="shared" si="30"/>
        <v>81</v>
      </c>
      <c r="K44" s="20">
        <f t="shared" si="30"/>
        <v>81.600000000000009</v>
      </c>
      <c r="L44" s="20">
        <f t="shared" si="30"/>
        <v>82.2</v>
      </c>
      <c r="M44" s="20">
        <f t="shared" si="30"/>
        <v>82.800000000000011</v>
      </c>
      <c r="N44" s="20">
        <f t="shared" si="30"/>
        <v>83.4</v>
      </c>
      <c r="O44" s="20">
        <f t="shared" si="30"/>
        <v>84.000000000000014</v>
      </c>
      <c r="P44" s="20">
        <f t="shared" si="30"/>
        <v>84.600000000000009</v>
      </c>
      <c r="Q44" s="20">
        <f t="shared" si="30"/>
        <v>85.2</v>
      </c>
      <c r="R44" s="20">
        <f t="shared" si="30"/>
        <v>85.800000000000011</v>
      </c>
      <c r="S44" s="20">
        <f t="shared" si="30"/>
        <v>86.4</v>
      </c>
      <c r="T44" s="20">
        <f t="shared" si="30"/>
        <v>87.000000000000014</v>
      </c>
      <c r="U44" s="20">
        <f t="shared" si="30"/>
        <v>87.600000000000009</v>
      </c>
      <c r="V44" s="20">
        <f t="shared" si="30"/>
        <v>88.200000000000017</v>
      </c>
      <c r="W44" s="20">
        <f t="shared" si="30"/>
        <v>88.800000000000011</v>
      </c>
      <c r="X44" s="20">
        <f t="shared" si="30"/>
        <v>89.4</v>
      </c>
      <c r="Y44" s="21">
        <f t="shared" si="30"/>
        <v>90.000000000000014</v>
      </c>
    </row>
    <row r="45" spans="1:25" x14ac:dyDescent="0.2">
      <c r="A45" s="6"/>
      <c r="B45" s="6"/>
      <c r="C45" s="7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5"/>
      <c r="V45" s="25"/>
      <c r="W45" s="25"/>
      <c r="X45" s="25"/>
      <c r="Y45" s="119"/>
    </row>
    <row r="46" spans="1:25" x14ac:dyDescent="0.2">
      <c r="A46" s="1">
        <v>1</v>
      </c>
      <c r="B46" s="1" t="s">
        <v>2</v>
      </c>
      <c r="C46" s="1">
        <v>11</v>
      </c>
      <c r="D46" s="11">
        <f>ROUND(D42*$C$8,1)</f>
        <v>14.2</v>
      </c>
      <c r="E46" s="12">
        <f t="shared" ref="E46:Y46" si="31">ROUND(E42*$C$8,1)</f>
        <v>14.3</v>
      </c>
      <c r="F46" s="12">
        <f t="shared" si="31"/>
        <v>14.4</v>
      </c>
      <c r="G46" s="12">
        <f t="shared" si="31"/>
        <v>14.5</v>
      </c>
      <c r="H46" s="12">
        <f t="shared" si="31"/>
        <v>14.6</v>
      </c>
      <c r="I46" s="12">
        <f t="shared" si="31"/>
        <v>14.7</v>
      </c>
      <c r="J46" s="12">
        <f t="shared" si="31"/>
        <v>14.9</v>
      </c>
      <c r="K46" s="12">
        <f t="shared" si="31"/>
        <v>15</v>
      </c>
      <c r="L46" s="12">
        <f t="shared" si="31"/>
        <v>15.1</v>
      </c>
      <c r="M46" s="12">
        <f t="shared" si="31"/>
        <v>15.2</v>
      </c>
      <c r="N46" s="12">
        <f t="shared" si="31"/>
        <v>15.3</v>
      </c>
      <c r="O46" s="12">
        <f t="shared" si="31"/>
        <v>15.4</v>
      </c>
      <c r="P46" s="12">
        <f t="shared" si="31"/>
        <v>15.5</v>
      </c>
      <c r="Q46" s="12">
        <f t="shared" si="31"/>
        <v>15.6</v>
      </c>
      <c r="R46" s="12">
        <f t="shared" si="31"/>
        <v>15.7</v>
      </c>
      <c r="S46" s="12">
        <f t="shared" si="31"/>
        <v>15.8</v>
      </c>
      <c r="T46" s="12">
        <f t="shared" si="31"/>
        <v>16</v>
      </c>
      <c r="U46" s="12">
        <f t="shared" si="31"/>
        <v>16.100000000000001</v>
      </c>
      <c r="V46" s="12">
        <f t="shared" si="31"/>
        <v>16.2</v>
      </c>
      <c r="W46" s="12">
        <f t="shared" si="31"/>
        <v>16.3</v>
      </c>
      <c r="X46" s="12">
        <f t="shared" si="31"/>
        <v>16.399999999999999</v>
      </c>
      <c r="Y46" s="13">
        <f t="shared" si="31"/>
        <v>16.5</v>
      </c>
    </row>
    <row r="47" spans="1:25" x14ac:dyDescent="0.2">
      <c r="A47" s="1">
        <v>2</v>
      </c>
      <c r="B47" s="1" t="s">
        <v>3</v>
      </c>
      <c r="C47" s="1">
        <v>31</v>
      </c>
      <c r="D47" s="14">
        <f>ROUND(D42*$C$9,1)</f>
        <v>40</v>
      </c>
      <c r="E47" s="15">
        <f t="shared" ref="E47:Y47" si="32">ROUND(E42*$C$9,1)</f>
        <v>40.299999999999997</v>
      </c>
      <c r="F47" s="15">
        <f t="shared" si="32"/>
        <v>40.6</v>
      </c>
      <c r="G47" s="15">
        <f t="shared" si="32"/>
        <v>40.9</v>
      </c>
      <c r="H47" s="15">
        <f t="shared" si="32"/>
        <v>41.2</v>
      </c>
      <c r="I47" s="15">
        <f t="shared" si="32"/>
        <v>41.5</v>
      </c>
      <c r="J47" s="15">
        <f t="shared" si="32"/>
        <v>41.9</v>
      </c>
      <c r="K47" s="15">
        <f t="shared" si="32"/>
        <v>42.2</v>
      </c>
      <c r="L47" s="15">
        <f t="shared" si="32"/>
        <v>42.5</v>
      </c>
      <c r="M47" s="15">
        <f t="shared" si="32"/>
        <v>42.8</v>
      </c>
      <c r="N47" s="15">
        <f t="shared" si="32"/>
        <v>43.1</v>
      </c>
      <c r="O47" s="15">
        <f t="shared" si="32"/>
        <v>43.4</v>
      </c>
      <c r="P47" s="15">
        <f t="shared" si="32"/>
        <v>43.7</v>
      </c>
      <c r="Q47" s="15">
        <f t="shared" si="32"/>
        <v>44</v>
      </c>
      <c r="R47" s="15">
        <f t="shared" si="32"/>
        <v>44.3</v>
      </c>
      <c r="S47" s="15">
        <f t="shared" si="32"/>
        <v>44.6</v>
      </c>
      <c r="T47" s="15">
        <f t="shared" si="32"/>
        <v>45</v>
      </c>
      <c r="U47" s="15">
        <f t="shared" si="32"/>
        <v>45.3</v>
      </c>
      <c r="V47" s="15">
        <f t="shared" si="32"/>
        <v>45.6</v>
      </c>
      <c r="W47" s="15">
        <f t="shared" si="32"/>
        <v>45.9</v>
      </c>
      <c r="X47" s="15">
        <f t="shared" si="32"/>
        <v>46.2</v>
      </c>
      <c r="Y47" s="16">
        <f t="shared" si="32"/>
        <v>46.5</v>
      </c>
    </row>
    <row r="48" spans="1:25" x14ac:dyDescent="0.2">
      <c r="A48" s="1">
        <v>3</v>
      </c>
      <c r="B48" s="1" t="s">
        <v>4</v>
      </c>
      <c r="C48" s="1">
        <v>51</v>
      </c>
      <c r="D48" s="14">
        <f>ROUND(D42*$C$10,1)</f>
        <v>65.8</v>
      </c>
      <c r="E48" s="15">
        <f t="shared" ref="E48:Y48" si="33">ROUND(E42*$C$10,1)</f>
        <v>66.3</v>
      </c>
      <c r="F48" s="15">
        <f t="shared" si="33"/>
        <v>66.8</v>
      </c>
      <c r="G48" s="15">
        <f t="shared" si="33"/>
        <v>67.3</v>
      </c>
      <c r="H48" s="15">
        <f t="shared" si="33"/>
        <v>67.8</v>
      </c>
      <c r="I48" s="15">
        <f t="shared" si="33"/>
        <v>68.3</v>
      </c>
      <c r="J48" s="15">
        <f t="shared" si="33"/>
        <v>68.900000000000006</v>
      </c>
      <c r="K48" s="15">
        <f t="shared" si="33"/>
        <v>69.400000000000006</v>
      </c>
      <c r="L48" s="15">
        <f t="shared" si="33"/>
        <v>69.900000000000006</v>
      </c>
      <c r="M48" s="15">
        <f t="shared" si="33"/>
        <v>70.400000000000006</v>
      </c>
      <c r="N48" s="15">
        <f t="shared" si="33"/>
        <v>70.900000000000006</v>
      </c>
      <c r="O48" s="15">
        <f t="shared" si="33"/>
        <v>71.400000000000006</v>
      </c>
      <c r="P48" s="15">
        <f t="shared" si="33"/>
        <v>71.900000000000006</v>
      </c>
      <c r="Q48" s="15">
        <f t="shared" si="33"/>
        <v>72.400000000000006</v>
      </c>
      <c r="R48" s="15">
        <f t="shared" si="33"/>
        <v>72.900000000000006</v>
      </c>
      <c r="S48" s="15">
        <f t="shared" si="33"/>
        <v>73.400000000000006</v>
      </c>
      <c r="T48" s="15">
        <f t="shared" si="33"/>
        <v>74</v>
      </c>
      <c r="U48" s="15">
        <f t="shared" si="33"/>
        <v>74.5</v>
      </c>
      <c r="V48" s="15">
        <f t="shared" si="33"/>
        <v>75</v>
      </c>
      <c r="W48" s="15">
        <f t="shared" si="33"/>
        <v>75.5</v>
      </c>
      <c r="X48" s="15">
        <f t="shared" si="33"/>
        <v>76</v>
      </c>
      <c r="Y48" s="16">
        <f t="shared" si="33"/>
        <v>76.5</v>
      </c>
    </row>
    <row r="49" spans="1:25" x14ac:dyDescent="0.2">
      <c r="A49" s="1">
        <v>4</v>
      </c>
      <c r="B49" s="1" t="s">
        <v>5</v>
      </c>
      <c r="C49" s="1">
        <v>71</v>
      </c>
      <c r="D49" s="14">
        <f>ROUND(D42*$C$11,1)</f>
        <v>91.6</v>
      </c>
      <c r="E49" s="15">
        <f t="shared" ref="E49:Y49" si="34">ROUND(E42*$C$11,1)</f>
        <v>92.3</v>
      </c>
      <c r="F49" s="15">
        <f t="shared" si="34"/>
        <v>93</v>
      </c>
      <c r="G49" s="15">
        <f t="shared" si="34"/>
        <v>93.7</v>
      </c>
      <c r="H49" s="15">
        <f t="shared" si="34"/>
        <v>94.4</v>
      </c>
      <c r="I49" s="15">
        <f t="shared" si="34"/>
        <v>95.1</v>
      </c>
      <c r="J49" s="15">
        <f t="shared" si="34"/>
        <v>95.9</v>
      </c>
      <c r="K49" s="15">
        <f t="shared" si="34"/>
        <v>96.6</v>
      </c>
      <c r="L49" s="15">
        <f t="shared" si="34"/>
        <v>97.3</v>
      </c>
      <c r="M49" s="15">
        <f t="shared" si="34"/>
        <v>98</v>
      </c>
      <c r="N49" s="15">
        <f t="shared" si="34"/>
        <v>98.7</v>
      </c>
      <c r="O49" s="15">
        <f t="shared" si="34"/>
        <v>99.4</v>
      </c>
      <c r="P49" s="15">
        <f t="shared" si="34"/>
        <v>100.1</v>
      </c>
      <c r="Q49" s="15">
        <f t="shared" si="34"/>
        <v>100.8</v>
      </c>
      <c r="R49" s="15">
        <f t="shared" si="34"/>
        <v>101.5</v>
      </c>
      <c r="S49" s="15">
        <f t="shared" si="34"/>
        <v>102.2</v>
      </c>
      <c r="T49" s="15">
        <f t="shared" si="34"/>
        <v>103</v>
      </c>
      <c r="U49" s="15">
        <f t="shared" si="34"/>
        <v>103.7</v>
      </c>
      <c r="V49" s="15">
        <f t="shared" si="34"/>
        <v>104.4</v>
      </c>
      <c r="W49" s="15">
        <f t="shared" si="34"/>
        <v>105.1</v>
      </c>
      <c r="X49" s="15">
        <f t="shared" si="34"/>
        <v>105.8</v>
      </c>
      <c r="Y49" s="16">
        <f t="shared" si="34"/>
        <v>106.5</v>
      </c>
    </row>
    <row r="50" spans="1:25" x14ac:dyDescent="0.2">
      <c r="A50" s="1">
        <v>5</v>
      </c>
      <c r="B50" s="1" t="s">
        <v>6</v>
      </c>
      <c r="C50" s="1">
        <v>91</v>
      </c>
      <c r="D50" s="14">
        <f>ROUND(D42*$C$12,1)</f>
        <v>117.4</v>
      </c>
      <c r="E50" s="15">
        <f t="shared" ref="E50:Y50" si="35">ROUND(E42*$C$12,1)</f>
        <v>118.3</v>
      </c>
      <c r="F50" s="15">
        <f t="shared" si="35"/>
        <v>119.2</v>
      </c>
      <c r="G50" s="15">
        <f t="shared" si="35"/>
        <v>120.1</v>
      </c>
      <c r="H50" s="15">
        <f t="shared" si="35"/>
        <v>121</v>
      </c>
      <c r="I50" s="15">
        <f t="shared" si="35"/>
        <v>121.9</v>
      </c>
      <c r="J50" s="15">
        <f t="shared" si="35"/>
        <v>122.9</v>
      </c>
      <c r="K50" s="15">
        <f t="shared" si="35"/>
        <v>123.8</v>
      </c>
      <c r="L50" s="15">
        <f t="shared" si="35"/>
        <v>124.7</v>
      </c>
      <c r="M50" s="15">
        <f t="shared" si="35"/>
        <v>125.6</v>
      </c>
      <c r="N50" s="15">
        <f t="shared" si="35"/>
        <v>126.5</v>
      </c>
      <c r="O50" s="15">
        <f t="shared" si="35"/>
        <v>127.4</v>
      </c>
      <c r="P50" s="15">
        <f t="shared" si="35"/>
        <v>128.30000000000001</v>
      </c>
      <c r="Q50" s="15">
        <f t="shared" si="35"/>
        <v>129.19999999999999</v>
      </c>
      <c r="R50" s="15">
        <f t="shared" si="35"/>
        <v>130.1</v>
      </c>
      <c r="S50" s="15">
        <f t="shared" si="35"/>
        <v>131</v>
      </c>
      <c r="T50" s="15">
        <f t="shared" si="35"/>
        <v>132</v>
      </c>
      <c r="U50" s="15">
        <f t="shared" si="35"/>
        <v>132.9</v>
      </c>
      <c r="V50" s="15">
        <f t="shared" si="35"/>
        <v>133.80000000000001</v>
      </c>
      <c r="W50" s="15">
        <f t="shared" si="35"/>
        <v>134.69999999999999</v>
      </c>
      <c r="X50" s="15">
        <f t="shared" si="35"/>
        <v>135.6</v>
      </c>
      <c r="Y50" s="16">
        <f t="shared" si="35"/>
        <v>136.5</v>
      </c>
    </row>
    <row r="51" spans="1:25" x14ac:dyDescent="0.2">
      <c r="A51" s="1">
        <v>6</v>
      </c>
      <c r="B51" s="1" t="s">
        <v>7</v>
      </c>
      <c r="C51" s="1">
        <v>111</v>
      </c>
      <c r="D51" s="14">
        <f>ROUND(D42*$C$13,1)</f>
        <v>143.19999999999999</v>
      </c>
      <c r="E51" s="15">
        <f t="shared" ref="E51:Y51" si="36">ROUND(E42*$C$13,1)</f>
        <v>144.30000000000001</v>
      </c>
      <c r="F51" s="15">
        <f t="shared" si="36"/>
        <v>145.4</v>
      </c>
      <c r="G51" s="15">
        <f t="shared" si="36"/>
        <v>146.5</v>
      </c>
      <c r="H51" s="15">
        <f t="shared" si="36"/>
        <v>147.6</v>
      </c>
      <c r="I51" s="15">
        <f t="shared" si="36"/>
        <v>148.69999999999999</v>
      </c>
      <c r="J51" s="15">
        <f t="shared" si="36"/>
        <v>149.9</v>
      </c>
      <c r="K51" s="15">
        <f t="shared" si="36"/>
        <v>151</v>
      </c>
      <c r="L51" s="15">
        <f t="shared" si="36"/>
        <v>152.1</v>
      </c>
      <c r="M51" s="15">
        <f t="shared" si="36"/>
        <v>153.19999999999999</v>
      </c>
      <c r="N51" s="15">
        <f t="shared" si="36"/>
        <v>154.30000000000001</v>
      </c>
      <c r="O51" s="15">
        <f t="shared" si="36"/>
        <v>155.4</v>
      </c>
      <c r="P51" s="15">
        <f t="shared" si="36"/>
        <v>156.5</v>
      </c>
      <c r="Q51" s="15">
        <f t="shared" si="36"/>
        <v>157.6</v>
      </c>
      <c r="R51" s="15">
        <f t="shared" si="36"/>
        <v>158.69999999999999</v>
      </c>
      <c r="S51" s="15">
        <f t="shared" si="36"/>
        <v>159.80000000000001</v>
      </c>
      <c r="T51" s="15">
        <f t="shared" si="36"/>
        <v>161</v>
      </c>
      <c r="U51" s="15">
        <f t="shared" si="36"/>
        <v>162.1</v>
      </c>
      <c r="V51" s="15">
        <f t="shared" si="36"/>
        <v>163.19999999999999</v>
      </c>
      <c r="W51" s="15">
        <f t="shared" si="36"/>
        <v>164.3</v>
      </c>
      <c r="X51" s="15">
        <f t="shared" si="36"/>
        <v>165.4</v>
      </c>
      <c r="Y51" s="16">
        <f t="shared" si="36"/>
        <v>166.5</v>
      </c>
    </row>
    <row r="52" spans="1:25" x14ac:dyDescent="0.2">
      <c r="A52" s="1">
        <v>7</v>
      </c>
      <c r="B52" s="1" t="s">
        <v>8</v>
      </c>
      <c r="C52" s="1">
        <v>131</v>
      </c>
      <c r="D52" s="14">
        <f>ROUND(D42*$C$14,1)</f>
        <v>169</v>
      </c>
      <c r="E52" s="15">
        <f t="shared" ref="E52:Y52" si="37">ROUND(E42*$C$14,1)</f>
        <v>170.3</v>
      </c>
      <c r="F52" s="15">
        <f t="shared" si="37"/>
        <v>171.6</v>
      </c>
      <c r="G52" s="15">
        <f t="shared" si="37"/>
        <v>172.9</v>
      </c>
      <c r="H52" s="15">
        <f t="shared" si="37"/>
        <v>174.2</v>
      </c>
      <c r="I52" s="15">
        <f t="shared" si="37"/>
        <v>175.5</v>
      </c>
      <c r="J52" s="15">
        <f t="shared" si="37"/>
        <v>176.9</v>
      </c>
      <c r="K52" s="15">
        <f t="shared" si="37"/>
        <v>178.2</v>
      </c>
      <c r="L52" s="15">
        <f t="shared" si="37"/>
        <v>179.5</v>
      </c>
      <c r="M52" s="15">
        <f t="shared" si="37"/>
        <v>180.8</v>
      </c>
      <c r="N52" s="15">
        <f t="shared" si="37"/>
        <v>182.1</v>
      </c>
      <c r="O52" s="15">
        <f t="shared" si="37"/>
        <v>183.4</v>
      </c>
      <c r="P52" s="15">
        <f t="shared" si="37"/>
        <v>184.7</v>
      </c>
      <c r="Q52" s="15">
        <f t="shared" si="37"/>
        <v>186</v>
      </c>
      <c r="R52" s="15">
        <f t="shared" si="37"/>
        <v>187.3</v>
      </c>
      <c r="S52" s="15">
        <f t="shared" si="37"/>
        <v>188.6</v>
      </c>
      <c r="T52" s="15">
        <f t="shared" si="37"/>
        <v>190</v>
      </c>
      <c r="U52" s="15">
        <f t="shared" si="37"/>
        <v>191.3</v>
      </c>
      <c r="V52" s="15">
        <f t="shared" si="37"/>
        <v>192.6</v>
      </c>
      <c r="W52" s="15">
        <f t="shared" si="37"/>
        <v>193.9</v>
      </c>
      <c r="X52" s="15">
        <f t="shared" si="37"/>
        <v>195.2</v>
      </c>
      <c r="Y52" s="16">
        <f t="shared" si="37"/>
        <v>196.5</v>
      </c>
    </row>
    <row r="53" spans="1:25" x14ac:dyDescent="0.2">
      <c r="A53" s="1">
        <v>8</v>
      </c>
      <c r="B53" s="1" t="s">
        <v>9</v>
      </c>
      <c r="C53" s="1">
        <v>151</v>
      </c>
      <c r="D53" s="14">
        <f>ROUND(D42*$C$15,1)</f>
        <v>194.8</v>
      </c>
      <c r="E53" s="15">
        <f t="shared" ref="E53:Y53" si="38">ROUND(E42*$C$15,1)</f>
        <v>196.3</v>
      </c>
      <c r="F53" s="15">
        <f t="shared" si="38"/>
        <v>197.8</v>
      </c>
      <c r="G53" s="15">
        <f t="shared" si="38"/>
        <v>199.3</v>
      </c>
      <c r="H53" s="15">
        <f t="shared" si="38"/>
        <v>200.8</v>
      </c>
      <c r="I53" s="15">
        <f t="shared" si="38"/>
        <v>202.3</v>
      </c>
      <c r="J53" s="15">
        <f t="shared" si="38"/>
        <v>203.9</v>
      </c>
      <c r="K53" s="15">
        <f t="shared" si="38"/>
        <v>205.4</v>
      </c>
      <c r="L53" s="15">
        <f t="shared" si="38"/>
        <v>206.9</v>
      </c>
      <c r="M53" s="15">
        <f t="shared" si="38"/>
        <v>208.4</v>
      </c>
      <c r="N53" s="15">
        <f t="shared" si="38"/>
        <v>209.9</v>
      </c>
      <c r="O53" s="15">
        <f t="shared" si="38"/>
        <v>211.4</v>
      </c>
      <c r="P53" s="15">
        <f t="shared" si="38"/>
        <v>212.9</v>
      </c>
      <c r="Q53" s="15">
        <f t="shared" si="38"/>
        <v>214.4</v>
      </c>
      <c r="R53" s="15">
        <f t="shared" si="38"/>
        <v>215.9</v>
      </c>
      <c r="S53" s="15">
        <f t="shared" si="38"/>
        <v>217.4</v>
      </c>
      <c r="T53" s="15">
        <f t="shared" si="38"/>
        <v>219</v>
      </c>
      <c r="U53" s="15">
        <f t="shared" si="38"/>
        <v>220.5</v>
      </c>
      <c r="V53" s="15">
        <f t="shared" si="38"/>
        <v>222</v>
      </c>
      <c r="W53" s="15">
        <f t="shared" si="38"/>
        <v>223.5</v>
      </c>
      <c r="X53" s="15">
        <f t="shared" si="38"/>
        <v>225</v>
      </c>
      <c r="Y53" s="16">
        <f t="shared" si="38"/>
        <v>226.5</v>
      </c>
    </row>
    <row r="54" spans="1:25" x14ac:dyDescent="0.2">
      <c r="A54" s="1">
        <v>9</v>
      </c>
      <c r="B54" s="1" t="s">
        <v>10</v>
      </c>
      <c r="C54" s="1">
        <v>171</v>
      </c>
      <c r="D54" s="14">
        <f>ROUND(D42*$C$16,1)</f>
        <v>220.6</v>
      </c>
      <c r="E54" s="15">
        <f t="shared" ref="E54:Y54" si="39">ROUND(E42*$C$16,1)</f>
        <v>222.3</v>
      </c>
      <c r="F54" s="15">
        <f t="shared" si="39"/>
        <v>224</v>
      </c>
      <c r="G54" s="15">
        <f t="shared" si="39"/>
        <v>225.7</v>
      </c>
      <c r="H54" s="15">
        <f t="shared" si="39"/>
        <v>227.4</v>
      </c>
      <c r="I54" s="15">
        <f t="shared" si="39"/>
        <v>229.1</v>
      </c>
      <c r="J54" s="15">
        <f t="shared" si="39"/>
        <v>230.9</v>
      </c>
      <c r="K54" s="15">
        <f t="shared" si="39"/>
        <v>232.6</v>
      </c>
      <c r="L54" s="15">
        <f t="shared" si="39"/>
        <v>234.3</v>
      </c>
      <c r="M54" s="15">
        <f t="shared" si="39"/>
        <v>236</v>
      </c>
      <c r="N54" s="15">
        <f t="shared" si="39"/>
        <v>237.7</v>
      </c>
      <c r="O54" s="15">
        <f t="shared" si="39"/>
        <v>239.4</v>
      </c>
      <c r="P54" s="15">
        <f t="shared" si="39"/>
        <v>241.1</v>
      </c>
      <c r="Q54" s="15">
        <f t="shared" si="39"/>
        <v>242.8</v>
      </c>
      <c r="R54" s="15">
        <f t="shared" si="39"/>
        <v>244.5</v>
      </c>
      <c r="S54" s="15">
        <f t="shared" si="39"/>
        <v>246.2</v>
      </c>
      <c r="T54" s="15">
        <f t="shared" si="39"/>
        <v>248</v>
      </c>
      <c r="U54" s="15">
        <f t="shared" si="39"/>
        <v>249.7</v>
      </c>
      <c r="V54" s="15">
        <f t="shared" si="39"/>
        <v>251.4</v>
      </c>
      <c r="W54" s="15">
        <f t="shared" si="39"/>
        <v>253.1</v>
      </c>
      <c r="X54" s="15">
        <f t="shared" si="39"/>
        <v>254.8</v>
      </c>
      <c r="Y54" s="16">
        <f t="shared" si="39"/>
        <v>256.5</v>
      </c>
    </row>
    <row r="55" spans="1:25" x14ac:dyDescent="0.2">
      <c r="A55" s="1">
        <v>10</v>
      </c>
      <c r="B55" s="1" t="s">
        <v>11</v>
      </c>
      <c r="C55" s="1">
        <v>191</v>
      </c>
      <c r="D55" s="14">
        <f>ROUND(D42*$C$17,1)</f>
        <v>246.4</v>
      </c>
      <c r="E55" s="15">
        <f t="shared" ref="E55:Y55" si="40">ROUND(E42*$C$17,1)</f>
        <v>248.3</v>
      </c>
      <c r="F55" s="15">
        <f t="shared" si="40"/>
        <v>250.2</v>
      </c>
      <c r="G55" s="15">
        <f t="shared" si="40"/>
        <v>252.1</v>
      </c>
      <c r="H55" s="15">
        <f t="shared" si="40"/>
        <v>254</v>
      </c>
      <c r="I55" s="15">
        <f t="shared" si="40"/>
        <v>255.9</v>
      </c>
      <c r="J55" s="15">
        <f t="shared" si="40"/>
        <v>257.89999999999998</v>
      </c>
      <c r="K55" s="15">
        <f t="shared" si="40"/>
        <v>259.8</v>
      </c>
      <c r="L55" s="15">
        <f t="shared" si="40"/>
        <v>261.7</v>
      </c>
      <c r="M55" s="15">
        <f t="shared" si="40"/>
        <v>263.60000000000002</v>
      </c>
      <c r="N55" s="15">
        <f t="shared" si="40"/>
        <v>265.5</v>
      </c>
      <c r="O55" s="15">
        <f t="shared" si="40"/>
        <v>267.39999999999998</v>
      </c>
      <c r="P55" s="15">
        <f t="shared" si="40"/>
        <v>269.3</v>
      </c>
      <c r="Q55" s="15">
        <f t="shared" si="40"/>
        <v>271.2</v>
      </c>
      <c r="R55" s="15">
        <f t="shared" si="40"/>
        <v>273.10000000000002</v>
      </c>
      <c r="S55" s="15">
        <f t="shared" si="40"/>
        <v>275</v>
      </c>
      <c r="T55" s="15">
        <f t="shared" si="40"/>
        <v>277</v>
      </c>
      <c r="U55" s="15">
        <f t="shared" si="40"/>
        <v>278.89999999999998</v>
      </c>
      <c r="V55" s="15">
        <f t="shared" si="40"/>
        <v>280.8</v>
      </c>
      <c r="W55" s="15">
        <f t="shared" si="40"/>
        <v>282.7</v>
      </c>
      <c r="X55" s="15">
        <f t="shared" si="40"/>
        <v>284.60000000000002</v>
      </c>
      <c r="Y55" s="16">
        <f t="shared" si="40"/>
        <v>286.5</v>
      </c>
    </row>
    <row r="56" spans="1:25" x14ac:dyDescent="0.2">
      <c r="A56" s="1">
        <v>11</v>
      </c>
      <c r="B56" s="1" t="s">
        <v>12</v>
      </c>
      <c r="C56" s="1">
        <v>211</v>
      </c>
      <c r="D56" s="14">
        <f>ROUND(D42*$C$18,1)</f>
        <v>272.2</v>
      </c>
      <c r="E56" s="15">
        <f t="shared" ref="E56:Y56" si="41">ROUND(E42*$C$18,1)</f>
        <v>274.3</v>
      </c>
      <c r="F56" s="15">
        <f t="shared" si="41"/>
        <v>276.39999999999998</v>
      </c>
      <c r="G56" s="15">
        <f t="shared" si="41"/>
        <v>278.5</v>
      </c>
      <c r="H56" s="15">
        <f t="shared" si="41"/>
        <v>280.60000000000002</v>
      </c>
      <c r="I56" s="15">
        <f t="shared" si="41"/>
        <v>282.7</v>
      </c>
      <c r="J56" s="15">
        <f t="shared" si="41"/>
        <v>284.89999999999998</v>
      </c>
      <c r="K56" s="15">
        <f t="shared" si="41"/>
        <v>287</v>
      </c>
      <c r="L56" s="15">
        <f t="shared" si="41"/>
        <v>289.10000000000002</v>
      </c>
      <c r="M56" s="15">
        <f t="shared" si="41"/>
        <v>291.2</v>
      </c>
      <c r="N56" s="15">
        <f t="shared" si="41"/>
        <v>293.3</v>
      </c>
      <c r="O56" s="15">
        <f t="shared" si="41"/>
        <v>295.39999999999998</v>
      </c>
      <c r="P56" s="15">
        <f t="shared" si="41"/>
        <v>297.5</v>
      </c>
      <c r="Q56" s="15">
        <f t="shared" si="41"/>
        <v>299.60000000000002</v>
      </c>
      <c r="R56" s="15">
        <f t="shared" si="41"/>
        <v>301.7</v>
      </c>
      <c r="S56" s="15">
        <f t="shared" si="41"/>
        <v>303.8</v>
      </c>
      <c r="T56" s="15">
        <f t="shared" si="41"/>
        <v>306</v>
      </c>
      <c r="U56" s="15">
        <f t="shared" si="41"/>
        <v>308.10000000000002</v>
      </c>
      <c r="V56" s="15">
        <f t="shared" si="41"/>
        <v>310.2</v>
      </c>
      <c r="W56" s="15">
        <f t="shared" si="41"/>
        <v>312.3</v>
      </c>
      <c r="X56" s="15">
        <f t="shared" si="41"/>
        <v>314.39999999999998</v>
      </c>
      <c r="Y56" s="16">
        <f t="shared" si="41"/>
        <v>316.5</v>
      </c>
    </row>
    <row r="57" spans="1:25" x14ac:dyDescent="0.2">
      <c r="A57" s="1">
        <v>12</v>
      </c>
      <c r="B57" s="1" t="s">
        <v>13</v>
      </c>
      <c r="C57" s="1">
        <v>231</v>
      </c>
      <c r="D57" s="22">
        <f>ROUND(D42*$C$19,1)</f>
        <v>298</v>
      </c>
      <c r="E57" s="23">
        <f t="shared" ref="E57:Y57" si="42">ROUND(E42*$C$19,1)</f>
        <v>300.3</v>
      </c>
      <c r="F57" s="23">
        <f t="shared" si="42"/>
        <v>302.60000000000002</v>
      </c>
      <c r="G57" s="23">
        <f t="shared" si="42"/>
        <v>304.89999999999998</v>
      </c>
      <c r="H57" s="23">
        <f t="shared" si="42"/>
        <v>307.2</v>
      </c>
      <c r="I57" s="23">
        <f t="shared" si="42"/>
        <v>309.5</v>
      </c>
      <c r="J57" s="23">
        <f t="shared" si="42"/>
        <v>311.89999999999998</v>
      </c>
      <c r="K57" s="23">
        <f t="shared" si="42"/>
        <v>314.2</v>
      </c>
      <c r="L57" s="23">
        <f t="shared" si="42"/>
        <v>316.5</v>
      </c>
      <c r="M57" s="23">
        <f t="shared" si="42"/>
        <v>318.8</v>
      </c>
      <c r="N57" s="23">
        <f t="shared" si="42"/>
        <v>321.10000000000002</v>
      </c>
      <c r="O57" s="23">
        <f t="shared" si="42"/>
        <v>323.39999999999998</v>
      </c>
      <c r="P57" s="23">
        <f t="shared" si="42"/>
        <v>325.7</v>
      </c>
      <c r="Q57" s="23">
        <f t="shared" si="42"/>
        <v>328</v>
      </c>
      <c r="R57" s="23">
        <f t="shared" si="42"/>
        <v>330.3</v>
      </c>
      <c r="S57" s="23">
        <f t="shared" si="42"/>
        <v>332.6</v>
      </c>
      <c r="T57" s="23">
        <f t="shared" si="42"/>
        <v>335</v>
      </c>
      <c r="U57" s="23">
        <f t="shared" si="42"/>
        <v>337.3</v>
      </c>
      <c r="V57" s="23">
        <f t="shared" si="42"/>
        <v>339.6</v>
      </c>
      <c r="W57" s="23">
        <f t="shared" si="42"/>
        <v>341.9</v>
      </c>
      <c r="X57" s="23">
        <f t="shared" si="42"/>
        <v>344.2</v>
      </c>
      <c r="Y57" s="24">
        <f t="shared" si="42"/>
        <v>346.5</v>
      </c>
    </row>
  </sheetData>
  <sheetProtection password="BB49" sheet="1" objects="1" scenarios="1" selectLockedCells="1"/>
  <mergeCells count="6">
    <mergeCell ref="D3:Y3"/>
    <mergeCell ref="D24:Y24"/>
    <mergeCell ref="D22:Y22"/>
    <mergeCell ref="D41:Y41"/>
    <mergeCell ref="D43:Y43"/>
    <mergeCell ref="D5:Y5"/>
  </mergeCells>
  <phoneticPr fontId="2" type="noConversion"/>
  <pageMargins left="0.39370078740157483" right="0.19685039370078741" top="0.59055118110236227" bottom="0.78740157480314965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 Stundensatz Pflege</vt:lpstr>
      <vt:lpstr>Tab.Pflegetarife Minutentarife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Jungoste</dc:creator>
  <cp:lastModifiedBy>Monica Steiner</cp:lastModifiedBy>
  <cp:lastPrinted>2019-08-27T06:08:12Z</cp:lastPrinted>
  <dcterms:created xsi:type="dcterms:W3CDTF">2010-11-12T12:25:17Z</dcterms:created>
  <dcterms:modified xsi:type="dcterms:W3CDTF">2020-01-16T09:16:26Z</dcterms:modified>
</cp:coreProperties>
</file>