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32760" windowWidth="19170" windowHeight="12795" tabRatio="675" activeTab="0"/>
  </bookViews>
  <sheets>
    <sheet name="Titelblatt" sheetId="1" r:id="rId1"/>
    <sheet name="Deklaration-Berechnung" sheetId="2" r:id="rId2"/>
    <sheet name="Tabelle 3. Säule" sheetId="3" r:id="rId3"/>
  </sheets>
  <definedNames>
    <definedName name="_xlnm.Print_Area" localSheetId="1">'Deklaration-Berechnung'!$A$1:$P$146</definedName>
    <definedName name="_xlnm.Print_Area" localSheetId="0">'Titelblatt'!$A$1:$H$35</definedName>
  </definedNames>
  <calcPr fullCalcOnLoad="1"/>
</workbook>
</file>

<file path=xl/comments2.xml><?xml version="1.0" encoding="utf-8"?>
<comments xmlns="http://schemas.openxmlformats.org/spreadsheetml/2006/main">
  <authors>
    <author>Ming Markus</author>
    <author>Christian Annen</author>
  </authors>
  <commentList>
    <comment ref="D80" authorId="0">
      <text>
        <r>
          <rPr>
            <sz val="9"/>
            <rFont val="Tahoma"/>
            <family val="2"/>
          </rPr>
          <t>Bruttoergebnis = Reingewinn zuzüglich verbuchte persönliche AHV-Beiträge und 50 % der BVG-Einkäufe, wenn diese zu 100% dem Reingewinn belastet wurden
-&gt; abzüglich Eigenkapitalzins.</t>
        </r>
      </text>
    </comment>
    <comment ref="I80" authorId="0">
      <text>
        <r>
          <rPr>
            <sz val="9"/>
            <rFont val="Tahoma"/>
            <family val="2"/>
          </rPr>
          <t>Nettoergebnis = Reingewinn zuzüglich verbuchte persönliche AHV-Beiträge und 50 % der BVG-Einkäufe, wenn diese zu 100% dem Reingewinn belastet wurden, abzüglich Eigenkapitalzins.</t>
        </r>
      </text>
    </comment>
    <comment ref="I60" authorId="0">
      <text>
        <r>
          <rPr>
            <sz val="9"/>
            <rFont val="Tahoma"/>
            <family val="2"/>
          </rPr>
          <t>Hier kann der effektive %-Satz eiingetragen werden, sofern dieser bekannt ist.</t>
        </r>
      </text>
    </comment>
    <comment ref="N60" authorId="0">
      <text>
        <r>
          <rPr>
            <sz val="9"/>
            <rFont val="Tahoma"/>
            <family val="2"/>
          </rPr>
          <t>Übertrag von Abzug Bundessteuer.</t>
        </r>
      </text>
    </comment>
    <comment ref="P60" authorId="0">
      <text>
        <r>
          <rPr>
            <sz val="9"/>
            <rFont val="Tahoma"/>
            <family val="2"/>
          </rPr>
          <t>Abzug wird automatisch mit %-Satz berechnet.
Falls die effektiven AHV-Beiträge bekannt sind, können diese direkt hier eingesetzt werden.</t>
        </r>
      </text>
    </comment>
    <comment ref="M54" authorId="1">
      <text>
        <r>
          <rPr>
            <sz val="9"/>
            <rFont val="Tahoma"/>
            <family val="2"/>
          </rPr>
          <t>Falls die im Vorjahr aufgelösten stillen Reserven beim Bund nicht identisch sind wie beim Kanton können diese hier separat erfasst werden.</t>
        </r>
      </text>
    </comment>
    <comment ref="M28" authorId="1">
      <text>
        <r>
          <rPr>
            <sz val="9"/>
            <rFont val="Tahoma"/>
            <family val="2"/>
          </rPr>
          <t>Bitte allenfalls zutreffende Auswahl korrigieren.</t>
        </r>
      </text>
    </comment>
    <comment ref="M22" authorId="1">
      <text>
        <r>
          <rPr>
            <sz val="9"/>
            <rFont val="Tahoma"/>
            <family val="2"/>
          </rPr>
          <t>Bitte allenfalls zutreffende Auswahl korrigieren.</t>
        </r>
      </text>
    </comment>
    <comment ref="M21" authorId="1">
      <text>
        <r>
          <rPr>
            <sz val="9"/>
            <rFont val="Tahoma"/>
            <family val="2"/>
          </rPr>
          <t>Bitte allenfalls zutreffende Auswahl korrigieren.</t>
        </r>
      </text>
    </comment>
  </commentList>
</comments>
</file>

<file path=xl/sharedStrings.xml><?xml version="1.0" encoding="utf-8"?>
<sst xmlns="http://schemas.openxmlformats.org/spreadsheetml/2006/main" count="193" uniqueCount="167">
  <si>
    <t>Steuerbarer Liquidationsgewinn</t>
  </si>
  <si>
    <t>Durchschnittliches Einkommen aus SE der letzten</t>
  </si>
  <si>
    <t>Jahre</t>
  </si>
  <si>
    <t xml:space="preserve">Versicherbare Summe aller Einkommen aus SE </t>
  </si>
  <si>
    <t>./. Summe der Abzüge</t>
  </si>
  <si>
    <t>Nettoergebnis</t>
  </si>
  <si>
    <t xml:space="preserve">Datum: </t>
  </si>
  <si>
    <t>Strasse</t>
  </si>
  <si>
    <t>Bruttoergebnis</t>
  </si>
  <si>
    <t xml:space="preserve">Geburtsjahr </t>
  </si>
  <si>
    <t xml:space="preserve">Beginn 1. Jan. </t>
  </si>
  <si>
    <t xml:space="preserve">1962 u. früher </t>
  </si>
  <si>
    <t xml:space="preserve">Tabelle zur Berechnung des grösstmöglichen 3a-Guthaben (nach Art. 60a </t>
  </si>
  <si>
    <t>(Beginn am 1. Januar des Jahres, in dem das 25. Altersjahr vollendet wird)</t>
  </si>
  <si>
    <t xml:space="preserve">Abs. 2 BVV 2 und Art. 7 Abs. 1 Bst. a BVV 3) nach Jahrgang </t>
  </si>
  <si>
    <t>Eidgenössisches Departement des Innern EDI</t>
  </si>
  <si>
    <t>Bundesamt für Sozialversicherungen BSV</t>
  </si>
  <si>
    <t>Mathematik, Analysen, Statistik</t>
  </si>
  <si>
    <t>Übriger Liquidationsgewinn</t>
  </si>
  <si>
    <t>Total der vorhandenen Säule 3a</t>
  </si>
  <si>
    <t>Alter im Zeitpunkt der Liquidation</t>
  </si>
  <si>
    <t>Auflösung stille Reserven im Vorjahr</t>
  </si>
  <si>
    <t>Verlust letztes Geschäftsjahr, soweit nicht bereits verrechnet</t>
  </si>
  <si>
    <t>Beitragsüberhang aus Einkauf 2. Säule im Liquidationsjahr</t>
  </si>
  <si>
    <t xml:space="preserve"> =</t>
  </si>
  <si>
    <t xml:space="preserve">Berechnung fiktiver Einkauf  </t>
  </si>
  <si>
    <t>./. Abzug Anteil der vorhanden Säule 3a</t>
  </si>
  <si>
    <t>Kapitalgewinn auf restlichen Aktiven, netto</t>
  </si>
  <si>
    <t>A</t>
  </si>
  <si>
    <t>B</t>
  </si>
  <si>
    <t>C</t>
  </si>
  <si>
    <t xml:space="preserve"> - entsprechende Kontoblätter / Belege</t>
  </si>
  <si>
    <t xml:space="preserve"> - Kopien der Verkaufsverträge</t>
  </si>
  <si>
    <t xml:space="preserve"> - usw.</t>
  </si>
  <si>
    <t>Name/Vorname</t>
  </si>
  <si>
    <t>PLZ/Wohnort</t>
  </si>
  <si>
    <t xml:space="preserve">Verkauf / Überführung der geschäftlichen Grundstücke </t>
  </si>
  <si>
    <t>Verkaufspreis / Überführungswert des Grundstückes</t>
  </si>
  <si>
    <t>./. Buchwert des geschäftlichen Grundstückes</t>
  </si>
  <si>
    <t xml:space="preserve"> Aufgelöste stille Reserven im Vorjahr</t>
  </si>
  <si>
    <t>Übertrag auf die nächste Seite</t>
  </si>
  <si>
    <t>Davon maximal mögliche Vorsorge (15%)</t>
  </si>
  <si>
    <t>Angaben für die Ermittlung des Differenzbetrages für grosse/kleine Säule 3a</t>
  </si>
  <si>
    <t>PID-Nr.</t>
  </si>
  <si>
    <t>Hilfsformular</t>
  </si>
  <si>
    <t>Formular</t>
  </si>
  <si>
    <t>Unterschrift Einzelperson / Ehemann / P1</t>
  </si>
  <si>
    <t xml:space="preserve"> - Bestätigungen der Vorsorgebeiträge der 2. und 3. Säule</t>
  </si>
  <si>
    <t xml:space="preserve">Stand 31. Dez. </t>
  </si>
  <si>
    <t>4.2/4.3</t>
  </si>
  <si>
    <t>Bemerkungen:</t>
  </si>
  <si>
    <t>Hinweis für Berechnung des Steuerbetrags:</t>
  </si>
  <si>
    <r>
      <t>Die Besteuerung des</t>
    </r>
    <r>
      <rPr>
        <sz val="8"/>
        <rFont val="Arial"/>
        <family val="2"/>
      </rPr>
      <t xml:space="preserve"> fiktiven Einkaufs erfolgt analog wie K</t>
    </r>
    <r>
      <rPr>
        <sz val="8"/>
        <rFont val="Arial"/>
        <family val="2"/>
      </rPr>
      <t xml:space="preserve">apitalleistungen aus Vorsorge und kann mit der Eingabe des Betrags </t>
    </r>
  </si>
  <si>
    <t>* Fiktiver Einkauf</t>
  </si>
  <si>
    <t>**Übriger Liquidationsgewinn</t>
  </si>
  <si>
    <t xml:space="preserve">Die Berechnung des Steuerbetrags für den übrigen Liquidationsgewinn kann wie folgt vorgenommen werden:  </t>
  </si>
  <si>
    <t>Kantonale Steuern: gemäss § 38 = analog Kapitalleistung zu 1/25 Steuersatz, jedoch minimal 1% und maximal 3%</t>
  </si>
  <si>
    <t>Deklaration Liquidationsgewinn für privilegierte Besteuerung</t>
  </si>
  <si>
    <t>alle Beträge in CHF</t>
  </si>
  <si>
    <t>Massgebende Summe der Einkommen aus der selbst. Erwerbstätigkeit</t>
  </si>
  <si>
    <t>Aufgelöste stille Reserven</t>
  </si>
  <si>
    <t>Kantonale Steuerverwaltung</t>
  </si>
  <si>
    <t>Schwyz</t>
  </si>
  <si>
    <t xml:space="preserve"> ./.</t>
  </si>
  <si>
    <t>Korrektur der Veranlagung um den Nettoertrag der aufgelösten stillen Reserven von</t>
  </si>
  <si>
    <t xml:space="preserve">Deklaration des Liquidationsgewinns für </t>
  </si>
  <si>
    <t>Inhalt der Tabellen</t>
  </si>
  <si>
    <t>-</t>
  </si>
  <si>
    <t xml:space="preserve">Kantonale Steuerverwaltung </t>
  </si>
  <si>
    <t>Gesetzliche Grundlagen:</t>
  </si>
  <si>
    <t>1 Wird die selbstständige Erwerbstätigkeit nach dem vollendeten 55. Altersjahr oder wegen Unfähigkeit zur Weiterführung infolge Invalidität definitiv aufgegeben, so ist die Summe der in den letzten zwei Geschäftsjahren realisierten stillen Reserven getrennt vom übrigen Einkommen zu besteuern. Einkaufsbeiträge gemäss § 33 Abs. 1 Buchstabe d sind abziehbar. Werden keine solchen Einkäufe vorgenommen, so wird die Steuer auf dem Betrag der realisierten stillen Reserven, für den die steuerpflichtige Person die Zulässigkeit eines Einkaufs gemäss § 33 Abs. 1 Buchstabe d nachweist, in gleicher Weise wie für Kapitalleistungen nach § 38 erhoben. Für den Restbetrag der realisierten stillen Reserven bestimmt sich die Steuer ebenfalls nach § 38, wobei die einfache Steuer minimal 1 Prozent und maximal 3 Prozent beträgt.</t>
  </si>
  <si>
    <t>2  Absatz 1 gilt auch für den überlebenden Ehegatten, die anderen Erben und die Vermächtnisnehmer, sofern sie das übernommene Unternehmen nicht fortführen; die steuerliche Abrechnung erfolgt spätestens fünf Kalenderjahre nach Ablauf des Todesjahres des Erblassers.</t>
  </si>
  <si>
    <t>2 Absatz 1 gilt auch für den überlebenden Ehegatten, die anderen Erben und die Vermächtnisnehmer, sofern sie das übernommene Unternehmen nicht fortführen; die steuerliche Abrechnung erfolgt spätestens fünf Kalenderjahre nach Ablauf des Todesjahres des Erblassers.</t>
  </si>
  <si>
    <t>Kantonale Steuern</t>
  </si>
  <si>
    <t>Direkte Bundessteuer</t>
  </si>
  <si>
    <t xml:space="preserve">Verlustübertrag: jener Anteil der im Liquidationsjahr nicht bereits </t>
  </si>
  <si>
    <t>mit dem übrigem Einkommen verrechnet werden konnte</t>
  </si>
  <si>
    <t>Antrag zur Rektifizierung der Steuerveranlagung / -deklaration vom Jahr</t>
  </si>
  <si>
    <t>Kanton</t>
  </si>
  <si>
    <t>Bund</t>
  </si>
  <si>
    <t>Ehefrau / P2</t>
  </si>
  <si>
    <t>Maximal möglicher fiktiver Einkauf</t>
  </si>
  <si>
    <t>./. Anteil fiktiver Einkauf</t>
  </si>
  <si>
    <t>./. Anlagekosten des Grundstückes</t>
  </si>
  <si>
    <t>Die Berechnungen erfolgen ohne Gewähr auf Richtigkeit.</t>
  </si>
  <si>
    <t xml:space="preserve">Berechnung des Liquidationsgewinns im Liquidationsjahr </t>
  </si>
  <si>
    <t>Realisierung stiller Reserven auf den restlichen Aktiven</t>
  </si>
  <si>
    <r>
      <t xml:space="preserve">Anzahl Jahre ab 25 bis Liquidationsjahr </t>
    </r>
    <r>
      <rPr>
        <sz val="6"/>
        <rFont val="Arial"/>
        <family val="2"/>
      </rPr>
      <t>(Begrenzt bis ordentliches Rentenalter: m = 65 / w = 64)</t>
    </r>
  </si>
  <si>
    <t>Berufliche Vorsorge: oberer Grenzbetrag nach BVG pro Jahr</t>
  </si>
  <si>
    <t>Jahr</t>
  </si>
  <si>
    <t>Betrag</t>
  </si>
  <si>
    <t>Das Formular ist bei Aufgabe der selbstständigen Erwerbstätigkeit nach dem vollendeten 55. Altersjahr oder bei Unfähigkeit zur</t>
  </si>
  <si>
    <t>Eine vollständig ausgefüllte Steuererklärung mit allen zugehörigen Beilagen trägt wesentlich dazu bei, dass die Veranlagung ohne</t>
  </si>
  <si>
    <t>zeitraubende Rückfragen und Auflagen vorgenommen werden kann.</t>
  </si>
  <si>
    <t xml:space="preserve">Vorsorgeguthaben 2. Säule inkl. getätigte Vorbezüge (WEF usw.) </t>
  </si>
  <si>
    <t>Aktuell vorhandene Vermögen auf Säule 3a-Konten</t>
  </si>
  <si>
    <t>Steuerjahr</t>
  </si>
  <si>
    <t xml:space="preserve">Steuerbarer Liquidationsgewinn </t>
  </si>
  <si>
    <t xml:space="preserve">Übertrag aus vorheriger Seite </t>
  </si>
  <si>
    <t xml:space="preserve">im Steuerrechner unter "Steuerkalkulator Kapitalleistungen aus Vorsorge" ermittelt werden. Diese Steuerberechnung ist unter </t>
  </si>
  <si>
    <t>und frühere Auflösung von Säule 3a-Konten</t>
  </si>
  <si>
    <t>Angaben zur steuerpflichtigen Person, welche die selbstständige Erwerbstätigkeit aufgibt sowie zur Realisation</t>
  </si>
  <si>
    <t>der stillen Reserven.</t>
  </si>
  <si>
    <t>Total Liquidationsgewinn im Liquidationsjahr</t>
  </si>
  <si>
    <t>Total Liquidationsgewinn inkl. Vorjahr</t>
  </si>
  <si>
    <t>Total massgebender Liquidationsgewinn für AHV-Abzug</t>
  </si>
  <si>
    <t>D</t>
  </si>
  <si>
    <t>E</t>
  </si>
  <si>
    <t>Übrige Abzüge</t>
  </si>
  <si>
    <t>Datum der Liquidation</t>
  </si>
  <si>
    <t>Steuerplichtige Person</t>
  </si>
  <si>
    <t>Geburtsdatum</t>
  </si>
  <si>
    <t>Geschlecht</t>
  </si>
  <si>
    <t>Landwirtschaft</t>
  </si>
  <si>
    <t>./. Abzug für 2. Säule-Guthaben und frühere Auflösung von Säule 3a-Konten</t>
  </si>
  <si>
    <t>Übertrag aus Ziffer 170</t>
  </si>
  <si>
    <t>Einkommen aus der selbst. Erwerbstätigkeit (SE) der letzten 5 Jahre vor der Liquidation</t>
  </si>
  <si>
    <t>Hiermit wird bestätigt, dass die Deklaration vollständig und wahrheitsgetreu erfolgte:</t>
  </si>
  <si>
    <t>§ 39b StG, Liquidationsgewinne</t>
  </si>
  <si>
    <r>
      <t xml:space="preserve">./. Anteil Liquidationskosten </t>
    </r>
    <r>
      <rPr>
        <sz val="7"/>
        <rFont val="Arial"/>
        <family val="2"/>
      </rPr>
      <t>(Kontoblätter bitte beilegen)</t>
    </r>
  </si>
  <si>
    <r>
      <t>./. Anteil Liquidationskosten</t>
    </r>
    <r>
      <rPr>
        <sz val="7"/>
        <rFont val="Arial"/>
        <family val="2"/>
      </rPr>
      <t xml:space="preserve"> (Kontoblätter bitte beilegen)</t>
    </r>
  </si>
  <si>
    <t>Auflösung von stillen Reserven im Vorjahr</t>
  </si>
  <si>
    <t>Abzug der persönlichen AHV-Beiträge</t>
  </si>
  <si>
    <t>Kapitalgewinn Grundstück: wiedereingebrachte Abschreibungen</t>
  </si>
  <si>
    <t>Wertzuwachsgewinn Grundstück (Besteuerung nur bei Bund)</t>
  </si>
  <si>
    <r>
      <t xml:space="preserve">./. Anrechnung Differenzbetrag der kleinen Säule 3a </t>
    </r>
    <r>
      <rPr>
        <sz val="7"/>
        <rFont val="Arial"/>
        <family val="2"/>
      </rPr>
      <t>(vgl. Tabelle 3 Säule)</t>
    </r>
  </si>
  <si>
    <t>Mit der Steuererklärung einzureichen sind:</t>
  </si>
  <si>
    <t>Art. 37b DBG, Liquidationsgewinne</t>
  </si>
  <si>
    <t>Steuerkalkulator</t>
  </si>
  <si>
    <r>
      <t>./. Anrechnung AHV-Anteil vom Bund</t>
    </r>
    <r>
      <rPr>
        <sz val="7"/>
        <rFont val="Arial"/>
        <family val="2"/>
      </rPr>
      <t xml:space="preserve"> (inkl. Verwaltungskosten)</t>
    </r>
  </si>
  <si>
    <t>Der Anteil der pers. AHV-Beiträge ist hier in Abzug zu bringen.</t>
  </si>
  <si>
    <t>(von Ziffer 160)</t>
  </si>
  <si>
    <t>Weiterführung infolge Invalidität auszufüllen (§ 39b StG und Art. 37b DBG sowie dem Kreisschreiben Nr. 28 der ESTV vom</t>
  </si>
  <si>
    <t>3. November 2010).</t>
  </si>
  <si>
    <t xml:space="preserve"> - dieses unterzeichnete Hilfsformular</t>
  </si>
  <si>
    <t>www.sz.ch/steuern/se</t>
  </si>
  <si>
    <t xml:space="preserve">./. Kantonal nicht steuerpflichtiger Liquidationsgewinn </t>
  </si>
  <si>
    <t>Hinweise:</t>
  </si>
  <si>
    <t xml:space="preserve"> - Ein Musterfall ist zu finden unter:</t>
  </si>
  <si>
    <r>
      <t>Anrechenbares Einkommen</t>
    </r>
    <r>
      <rPr>
        <sz val="6"/>
        <rFont val="Arial"/>
        <family val="2"/>
      </rPr>
      <t xml:space="preserve"> (maximale Begrenzung 10-facher oberer Grenzbetrag nach BVG)</t>
    </r>
  </si>
  <si>
    <t xml:space="preserve">   dieser Tabelle als Vorlage wird daher nicht empfohlen.   </t>
  </si>
  <si>
    <t xml:space="preserve"> - laufende Änderungen der Tabelle bleiben vorbehalten. Eine Abspeicherung </t>
  </si>
  <si>
    <t>(Vorjahr)</t>
  </si>
  <si>
    <t>z.B. enthaltene Gebäudesubventionen, Denkmalpflegebeiträge usw., welche bei GGSt berücksichtigt werden</t>
  </si>
  <si>
    <t>Anlagekosten des Grundstückes (Ziffer 129),  bzw. Verkaufspreis / Überführungswert</t>
  </si>
  <si>
    <t>des Grundstückes (Ziffer 128), wenn dieser tiefer ist als die Anlagekosten</t>
  </si>
  <si>
    <t xml:space="preserve"> - Verordnung über die Besteuerung der Liquidationsgewinne bei definitiver Aufgabe der selbst.            </t>
  </si>
  <si>
    <t xml:space="preserve">   Erwerbstätigkeit (LGBV); Nr. 642.114</t>
  </si>
  <si>
    <t>Weitere Grundlagen sind:</t>
  </si>
  <si>
    <t xml:space="preserve"> - ESTV Kreisschreiben Nr. 28 vom 3.11.2010 </t>
  </si>
  <si>
    <t xml:space="preserve">Deklaration-Berechnungstabelle </t>
  </si>
  <si>
    <t>Schwyz, den 14.7.2011</t>
  </si>
  <si>
    <r>
      <t xml:space="preserve">./. Aufwand, </t>
    </r>
    <r>
      <rPr>
        <sz val="7"/>
        <rFont val="Arial"/>
        <family val="2"/>
      </rPr>
      <t>verursacht durch Realisierung dieser stillen Reserven inkl. AHV-Anteil</t>
    </r>
  </si>
  <si>
    <t>Version 1.9</t>
  </si>
  <si>
    <t>1 Wird die selbstständige Erwerbstätigkeit nach dem vollendeten 55. Altersjahr oder wegen Unfähigkeit zur Weiterführung infolge Invalidität definitiv aufgegeben, so ist die Summe der in den letzten zwei Geschäftsjahren realisierten stillen Reserven getrennt vom übrigen Einkommen zu besteuern. Einkaufsbeiträge gemäss Artikel 33 Absatz 1 Buchstabe d sind abziehbar. Werden keine solchen Einkäufe vorgenommen, so wird die Steuer auf dem Betrag der realisierten stillen Reserven, für den der Steuerpflichtige die Zulässigkeit eines Einkaufs gemäss Artikel 33 Absatz 1 Buchstabe d nachweist, zu einem Fünftel der Tarife nach Artikel 36 berechnet. Für die Bestimmung des auf den Restbetrag der realisierten stillen Reserven anwendbaren Satzes ist ein Fünftel dieses Restbetrages massgebend, es wird aber in jedem Falle eine Steuer zu einem Satz von mindestens 2 Prozent erhoben.</t>
  </si>
  <si>
    <t>Antrag zur Besteuerung gemäss § 38 StG (mind. 1%, max. 3%) und von 1/5 des Restbetrages zum Satz gemäss Art. 36 DBG (mind. 2%)**</t>
  </si>
  <si>
    <t>Antrag zur Besteuerung gemäss § 38 StG und 1/5 des Tarifes gemäss Art. 36 DBG *</t>
  </si>
  <si>
    <t>Direkte Bundessteuer: Für den anwendbaren Steuersatz nach Art. 36 DBG ist ein Fünftel des Liquidationsgewinns massgebend (mindestens jedoch 2%).</t>
  </si>
  <si>
    <t>Tabelle 3. Säule: Für Ermittlung des fiktiven Einkaufs und
Berufliche Vorsorge: oberer Grenzbetrag nach BVG pro Jahr</t>
  </si>
  <si>
    <t>(Übertrag aus Ziffer 170) bei Kanton</t>
  </si>
  <si>
    <t>(Übertrag aus Ziffer 170) bei Bund</t>
  </si>
  <si>
    <t>männlich</t>
  </si>
  <si>
    <t>nein</t>
  </si>
  <si>
    <t>Wurde in früheren Jahren eine privilegierte Besteuerung eines Liquidationsgewinns geltend gemacht?</t>
  </si>
  <si>
    <t>die privilegierte Besteuerung</t>
  </si>
  <si>
    <t>bei Aufgabe der selbstständigen Erwerbstätigkeit</t>
  </si>
  <si>
    <t>www.sz.ch &gt; eServices &gt; Steuern &gt; Privatpersonen &gt; Steuerrechner zu finden:</t>
  </si>
</sst>
</file>

<file path=xl/styles.xml><?xml version="1.0" encoding="utf-8"?>
<styleSheet xmlns="http://schemas.openxmlformats.org/spreadsheetml/2006/main">
  <numFmts count="34">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_ * #,##0.0_ ;_ * \-#,##0.0_ ;_ * &quot;-&quot;??_ ;_ @_ "/>
    <numFmt numFmtId="177" formatCode="_ * #,##0_ ;_ * \-#,##0_ ;_ * &quot;-&quot;??_ ;_ @_ "/>
    <numFmt numFmtId="178" formatCode="[$-807]dddd\,\ d\.\ mmmm\ yyyy"/>
    <numFmt numFmtId="179" formatCode="dd/mm/yy;@"/>
    <numFmt numFmtId="180" formatCode="0.0000%"/>
    <numFmt numFmtId="181" formatCode="&quot;Ja&quot;;&quot;Ja&quot;;&quot;Nein&quot;"/>
    <numFmt numFmtId="182" formatCode="&quot;Wahr&quot;;&quot;Wahr&quot;;&quot;Falsch&quot;"/>
    <numFmt numFmtId="183" formatCode="&quot;Ein&quot;;&quot;Ein&quot;;&quot;Aus&quot;"/>
    <numFmt numFmtId="184" formatCode="[$€-2]\ #,##0.00_);[Red]\([$€-2]\ #,##0.00\)"/>
    <numFmt numFmtId="185" formatCode="yy"/>
    <numFmt numFmtId="186" formatCode="0.000%"/>
    <numFmt numFmtId="187" formatCode="_ * #,##0.000_ ;_ * \-#,##0.000_ ;_ * &quot;-&quot;???_ ;_ @_ "/>
    <numFmt numFmtId="188" formatCode="_(* #,##0.00_);_(* \(#,##0.00\);_(* &quot;-&quot;??_);_(@_)"/>
    <numFmt numFmtId="189" formatCode="_ * #,##0_ ;_ * \-#,##0_ ;_ * &quot; &quot;??_ ;_ @_ "/>
  </numFmts>
  <fonts count="69">
    <font>
      <sz val="10"/>
      <name val="Arial"/>
      <family val="0"/>
    </font>
    <font>
      <sz val="8"/>
      <name val="Arial"/>
      <family val="2"/>
    </font>
    <font>
      <sz val="12"/>
      <name val="Arial"/>
      <family val="2"/>
    </font>
    <font>
      <b/>
      <sz val="12"/>
      <name val="Arial"/>
      <family val="2"/>
    </font>
    <font>
      <sz val="9.5"/>
      <color indexed="8"/>
      <name val="OIBGE P+ Arial MT"/>
      <family val="0"/>
    </font>
    <font>
      <i/>
      <sz val="10"/>
      <name val="Arial"/>
      <family val="2"/>
    </font>
    <font>
      <b/>
      <sz val="9"/>
      <name val="Arial"/>
      <family val="2"/>
    </font>
    <font>
      <sz val="9"/>
      <name val="Arial"/>
      <family val="2"/>
    </font>
    <font>
      <b/>
      <i/>
      <sz val="9"/>
      <name val="Arial"/>
      <family val="2"/>
    </font>
    <font>
      <sz val="9"/>
      <color indexed="10"/>
      <name val="Arial"/>
      <family val="2"/>
    </font>
    <font>
      <sz val="7"/>
      <name val="Arial"/>
      <family val="2"/>
    </font>
    <font>
      <b/>
      <sz val="14"/>
      <name val="Arial"/>
      <family val="2"/>
    </font>
    <font>
      <sz val="6"/>
      <name val="Arial"/>
      <family val="2"/>
    </font>
    <font>
      <sz val="9.5"/>
      <name val="Arial"/>
      <family val="2"/>
    </font>
    <font>
      <sz val="11"/>
      <name val="Arial"/>
      <family val="2"/>
    </font>
    <font>
      <b/>
      <sz val="8"/>
      <name val="Arial"/>
      <family val="2"/>
    </font>
    <font>
      <i/>
      <sz val="9"/>
      <name val="Arial"/>
      <family val="2"/>
    </font>
    <font>
      <b/>
      <sz val="9.5"/>
      <color indexed="8"/>
      <name val="OIBGG P+ Arial MT"/>
      <family val="0"/>
    </font>
    <font>
      <b/>
      <sz val="10"/>
      <name val="Arial"/>
      <family val="2"/>
    </font>
    <font>
      <b/>
      <i/>
      <sz val="10"/>
      <name val="Arial"/>
      <family val="2"/>
    </font>
    <font>
      <sz val="9"/>
      <color indexed="22"/>
      <name val="Arial"/>
      <family val="2"/>
    </font>
    <font>
      <b/>
      <sz val="9"/>
      <color indexed="22"/>
      <name val="Arial"/>
      <family val="2"/>
    </font>
    <font>
      <u val="single"/>
      <sz val="10"/>
      <color indexed="12"/>
      <name val="Arial"/>
      <family val="2"/>
    </font>
    <font>
      <u val="single"/>
      <sz val="10"/>
      <color indexed="36"/>
      <name val="Arial"/>
      <family val="2"/>
    </font>
    <font>
      <b/>
      <sz val="9"/>
      <color indexed="10"/>
      <name val="Arial"/>
      <family val="2"/>
    </font>
    <font>
      <sz val="14"/>
      <name val="Arial"/>
      <family val="2"/>
    </font>
    <font>
      <b/>
      <sz val="8"/>
      <color indexed="10"/>
      <name val="Arial"/>
      <family val="2"/>
    </font>
    <font>
      <b/>
      <sz val="10"/>
      <color indexed="10"/>
      <name val="Arial"/>
      <family val="2"/>
    </font>
    <font>
      <sz val="9.5"/>
      <color indexed="22"/>
      <name val="Arial"/>
      <family val="2"/>
    </font>
    <font>
      <sz val="9"/>
      <name val="Tahoma"/>
      <family val="2"/>
    </font>
    <font>
      <u val="single"/>
      <sz val="8"/>
      <color indexed="12"/>
      <name val="Arial"/>
      <family val="2"/>
    </font>
    <font>
      <b/>
      <sz val="12"/>
      <color indexed="10"/>
      <name val="Arial"/>
      <family val="2"/>
    </font>
    <font>
      <b/>
      <sz val="20"/>
      <name val="Arial"/>
      <family val="2"/>
    </font>
    <font>
      <u val="single"/>
      <sz val="14"/>
      <color indexed="12"/>
      <name val="Arial"/>
      <family val="2"/>
    </font>
    <font>
      <b/>
      <u val="single"/>
      <sz val="12"/>
      <color indexed="12"/>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969696"/>
        <bgColor indexed="64"/>
      </patternFill>
    </fill>
    <fill>
      <patternFill patternType="solid">
        <fgColor rgb="FFC0C0C0"/>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175" fontId="0" fillId="0" borderId="0" applyFont="0" applyFill="0" applyBorder="0" applyAlignment="0" applyProtection="0"/>
    <xf numFmtId="174"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207">
    <xf numFmtId="0" fontId="0" fillId="0" borderId="0" xfId="0" applyAlignment="1">
      <alignment/>
    </xf>
    <xf numFmtId="177" fontId="7" fillId="33" borderId="0" xfId="47" applyNumberFormat="1" applyFont="1" applyFill="1" applyBorder="1" applyAlignment="1" applyProtection="1">
      <alignment/>
      <protection/>
    </xf>
    <xf numFmtId="0" fontId="13" fillId="33" borderId="0" xfId="0" applyNumberFormat="1" applyFont="1" applyFill="1" applyAlignment="1" applyProtection="1">
      <alignment/>
      <protection/>
    </xf>
    <xf numFmtId="177" fontId="7" fillId="33" borderId="0" xfId="47" applyNumberFormat="1" applyFont="1" applyFill="1" applyAlignment="1" applyProtection="1">
      <alignment/>
      <protection/>
    </xf>
    <xf numFmtId="177" fontId="0" fillId="33" borderId="0" xfId="47" applyNumberFormat="1" applyFont="1" applyFill="1" applyAlignment="1" applyProtection="1">
      <alignment/>
      <protection/>
    </xf>
    <xf numFmtId="177" fontId="6" fillId="33" borderId="0" xfId="47" applyNumberFormat="1" applyFont="1" applyFill="1" applyAlignment="1" applyProtection="1">
      <alignment/>
      <protection/>
    </xf>
    <xf numFmtId="177" fontId="6" fillId="33" borderId="0" xfId="47" applyNumberFormat="1" applyFont="1" applyFill="1" applyBorder="1" applyAlignment="1" applyProtection="1">
      <alignment/>
      <protection/>
    </xf>
    <xf numFmtId="1" fontId="7" fillId="33" borderId="0" xfId="0" applyNumberFormat="1" applyFont="1" applyFill="1" applyAlignment="1" applyProtection="1">
      <alignment horizontal="center"/>
      <protection/>
    </xf>
    <xf numFmtId="177" fontId="6" fillId="33" borderId="10" xfId="47" applyNumberFormat="1" applyFont="1" applyFill="1" applyBorder="1" applyAlignment="1" applyProtection="1">
      <alignment/>
      <protection/>
    </xf>
    <xf numFmtId="177" fontId="6" fillId="33" borderId="0" xfId="0" applyNumberFormat="1" applyFont="1" applyFill="1" applyAlignment="1" applyProtection="1">
      <alignment/>
      <protection/>
    </xf>
    <xf numFmtId="0" fontId="0" fillId="33" borderId="0" xfId="0" applyNumberFormat="1" applyFill="1" applyAlignment="1" applyProtection="1">
      <alignment/>
      <protection/>
    </xf>
    <xf numFmtId="0" fontId="0" fillId="33" borderId="0" xfId="47" applyNumberFormat="1" applyFont="1" applyFill="1" applyAlignment="1" applyProtection="1">
      <alignment/>
      <protection/>
    </xf>
    <xf numFmtId="0" fontId="18" fillId="33" borderId="0" xfId="0" applyNumberFormat="1" applyFont="1" applyFill="1" applyAlignment="1" applyProtection="1">
      <alignment horizontal="center"/>
      <protection/>
    </xf>
    <xf numFmtId="0" fontId="11" fillId="33" borderId="0" xfId="47" applyNumberFormat="1" applyFont="1" applyFill="1" applyAlignment="1" applyProtection="1">
      <alignment/>
      <protection/>
    </xf>
    <xf numFmtId="0" fontId="2" fillId="33" borderId="0" xfId="0" applyNumberFormat="1" applyFont="1" applyFill="1" applyAlignment="1" applyProtection="1">
      <alignment vertical="top"/>
      <protection/>
    </xf>
    <xf numFmtId="0" fontId="2" fillId="33" borderId="0" xfId="0" applyNumberFormat="1" applyFont="1" applyFill="1" applyAlignment="1" applyProtection="1">
      <alignment/>
      <protection/>
    </xf>
    <xf numFmtId="0" fontId="2" fillId="33" borderId="0" xfId="47" applyNumberFormat="1" applyFont="1" applyFill="1" applyAlignment="1" applyProtection="1">
      <alignment/>
      <protection/>
    </xf>
    <xf numFmtId="0" fontId="14" fillId="33" borderId="0" xfId="47" applyNumberFormat="1" applyFont="1" applyFill="1" applyAlignment="1" applyProtection="1">
      <alignment/>
      <protection/>
    </xf>
    <xf numFmtId="0" fontId="5" fillId="33" borderId="0" xfId="47" applyNumberFormat="1" applyFont="1" applyFill="1" applyAlignment="1" applyProtection="1">
      <alignment horizontal="right" vertical="top"/>
      <protection/>
    </xf>
    <xf numFmtId="0" fontId="3" fillId="33" borderId="0" xfId="0" applyNumberFormat="1" applyFont="1" applyFill="1" applyAlignment="1" applyProtection="1">
      <alignment/>
      <protection/>
    </xf>
    <xf numFmtId="0" fontId="0" fillId="33" borderId="0" xfId="0" applyNumberFormat="1" applyFill="1" applyBorder="1" applyAlignment="1" applyProtection="1">
      <alignment/>
      <protection/>
    </xf>
    <xf numFmtId="0" fontId="0" fillId="33" borderId="0" xfId="47" applyNumberFormat="1" applyFont="1" applyFill="1" applyBorder="1" applyAlignment="1" applyProtection="1">
      <alignment/>
      <protection/>
    </xf>
    <xf numFmtId="0" fontId="13" fillId="33" borderId="0" xfId="0" applyNumberFormat="1" applyFont="1" applyFill="1" applyBorder="1" applyAlignment="1" applyProtection="1">
      <alignment/>
      <protection/>
    </xf>
    <xf numFmtId="0" fontId="7" fillId="33" borderId="0" xfId="47" applyNumberFormat="1" applyFont="1" applyFill="1" applyBorder="1" applyAlignment="1" applyProtection="1">
      <alignment/>
      <protection/>
    </xf>
    <xf numFmtId="0" fontId="7" fillId="33" borderId="0" xfId="0" applyNumberFormat="1" applyFont="1" applyFill="1" applyBorder="1" applyAlignment="1" applyProtection="1">
      <alignment/>
      <protection/>
    </xf>
    <xf numFmtId="0" fontId="13" fillId="33" borderId="0" xfId="47" applyNumberFormat="1" applyFont="1" applyFill="1" applyAlignment="1" applyProtection="1">
      <alignment/>
      <protection/>
    </xf>
    <xf numFmtId="0" fontId="6" fillId="33" borderId="0" xfId="0" applyNumberFormat="1" applyFont="1" applyFill="1" applyAlignment="1" applyProtection="1">
      <alignment/>
      <protection/>
    </xf>
    <xf numFmtId="0" fontId="7" fillId="33" borderId="0" xfId="0" applyNumberFormat="1" applyFont="1" applyFill="1" applyAlignment="1" applyProtection="1">
      <alignment/>
      <protection/>
    </xf>
    <xf numFmtId="0" fontId="7" fillId="33" borderId="0" xfId="47" applyNumberFormat="1" applyFont="1" applyFill="1" applyAlignment="1" applyProtection="1">
      <alignment/>
      <protection/>
    </xf>
    <xf numFmtId="0" fontId="19" fillId="33" borderId="0" xfId="0" applyNumberFormat="1" applyFont="1" applyFill="1" applyAlignment="1" applyProtection="1">
      <alignment/>
      <protection/>
    </xf>
    <xf numFmtId="0" fontId="0" fillId="33" borderId="0" xfId="0" applyNumberFormat="1" applyFont="1" applyFill="1" applyAlignment="1" applyProtection="1">
      <alignment/>
      <protection/>
    </xf>
    <xf numFmtId="0" fontId="0" fillId="33" borderId="0" xfId="47" applyNumberFormat="1" applyFont="1" applyFill="1" applyAlignment="1" applyProtection="1">
      <alignment/>
      <protection/>
    </xf>
    <xf numFmtId="0" fontId="8" fillId="33" borderId="0" xfId="0" applyNumberFormat="1" applyFont="1" applyFill="1" applyAlignment="1" applyProtection="1">
      <alignment/>
      <protection/>
    </xf>
    <xf numFmtId="0" fontId="7" fillId="33" borderId="0" xfId="0" applyNumberFormat="1" applyFont="1" applyFill="1" applyAlignment="1" applyProtection="1">
      <alignment horizontal="right"/>
      <protection/>
    </xf>
    <xf numFmtId="0" fontId="7" fillId="33" borderId="0" xfId="47" applyNumberFormat="1" applyFont="1" applyFill="1" applyBorder="1" applyAlignment="1" applyProtection="1">
      <alignment horizontal="center"/>
      <protection/>
    </xf>
    <xf numFmtId="0" fontId="16" fillId="33" borderId="0" xfId="0" applyNumberFormat="1" applyFont="1" applyFill="1" applyAlignment="1" applyProtection="1">
      <alignment/>
      <protection/>
    </xf>
    <xf numFmtId="0" fontId="7" fillId="33" borderId="0" xfId="0" applyNumberFormat="1" applyFont="1" applyFill="1" applyAlignment="1" applyProtection="1">
      <alignment horizontal="center"/>
      <protection/>
    </xf>
    <xf numFmtId="0" fontId="18" fillId="33" borderId="0" xfId="0" applyNumberFormat="1" applyFont="1" applyFill="1" applyAlignment="1" applyProtection="1">
      <alignment horizontal="left"/>
      <protection/>
    </xf>
    <xf numFmtId="0" fontId="10" fillId="33" borderId="0" xfId="0" applyNumberFormat="1" applyFont="1" applyFill="1" applyAlignment="1" applyProtection="1">
      <alignment/>
      <protection/>
    </xf>
    <xf numFmtId="0" fontId="6" fillId="33" borderId="0" xfId="0" applyNumberFormat="1" applyFont="1" applyFill="1" applyAlignment="1" applyProtection="1">
      <alignment horizontal="right"/>
      <protection/>
    </xf>
    <xf numFmtId="0" fontId="6" fillId="33" borderId="0" xfId="47" applyNumberFormat="1" applyFont="1" applyFill="1" applyAlignment="1" applyProtection="1">
      <alignment/>
      <protection/>
    </xf>
    <xf numFmtId="0" fontId="7" fillId="33" borderId="0" xfId="0" applyNumberFormat="1" applyFont="1" applyFill="1" applyAlignment="1" applyProtection="1">
      <alignment horizontal="left"/>
      <protection/>
    </xf>
    <xf numFmtId="0" fontId="6" fillId="33" borderId="0" xfId="0" applyNumberFormat="1" applyFont="1" applyFill="1" applyBorder="1" applyAlignment="1" applyProtection="1">
      <alignment/>
      <protection/>
    </xf>
    <xf numFmtId="0" fontId="18" fillId="33" borderId="0" xfId="0" applyNumberFormat="1" applyFont="1" applyFill="1" applyAlignment="1" applyProtection="1">
      <alignment/>
      <protection/>
    </xf>
    <xf numFmtId="0" fontId="7" fillId="33" borderId="0" xfId="0" applyNumberFormat="1" applyFont="1" applyFill="1" applyAlignment="1" applyProtection="1">
      <alignment vertical="top"/>
      <protection/>
    </xf>
    <xf numFmtId="0" fontId="7" fillId="33" borderId="0" xfId="0" applyNumberFormat="1" applyFont="1" applyFill="1" applyAlignment="1" applyProtection="1">
      <alignment horizontal="left" vertical="top"/>
      <protection/>
    </xf>
    <xf numFmtId="0" fontId="10" fillId="33" borderId="0" xfId="47" applyNumberFormat="1" applyFont="1" applyFill="1" applyAlignment="1" applyProtection="1">
      <alignment horizontal="left"/>
      <protection/>
    </xf>
    <xf numFmtId="0" fontId="1" fillId="33" borderId="0" xfId="0" applyNumberFormat="1" applyFont="1" applyFill="1" applyAlignment="1" applyProtection="1">
      <alignment horizontal="right"/>
      <protection/>
    </xf>
    <xf numFmtId="0" fontId="20" fillId="33" borderId="0" xfId="0" applyNumberFormat="1" applyFont="1" applyFill="1" applyAlignment="1" applyProtection="1">
      <alignment/>
      <protection/>
    </xf>
    <xf numFmtId="0" fontId="21" fillId="33" borderId="0" xfId="0" applyNumberFormat="1" applyFont="1" applyFill="1" applyAlignment="1" applyProtection="1">
      <alignment/>
      <protection/>
    </xf>
    <xf numFmtId="0" fontId="10" fillId="33" borderId="0" xfId="0" applyNumberFormat="1" applyFont="1" applyFill="1" applyAlignment="1" applyProtection="1">
      <alignment horizontal="left"/>
      <protection/>
    </xf>
    <xf numFmtId="0" fontId="1" fillId="33" borderId="0" xfId="0" applyNumberFormat="1" applyFont="1" applyFill="1" applyAlignment="1" applyProtection="1">
      <alignment/>
      <protection/>
    </xf>
    <xf numFmtId="0" fontId="15" fillId="33" borderId="0" xfId="0" applyNumberFormat="1" applyFont="1" applyFill="1" applyAlignment="1" applyProtection="1">
      <alignment/>
      <protection/>
    </xf>
    <xf numFmtId="0" fontId="15" fillId="33" borderId="0" xfId="0" applyNumberFormat="1" applyFont="1" applyFill="1" applyAlignment="1" applyProtection="1">
      <alignment horizontal="right"/>
      <protection/>
    </xf>
    <xf numFmtId="0" fontId="15" fillId="33" borderId="0" xfId="47" applyNumberFormat="1" applyFont="1" applyFill="1" applyAlignment="1" applyProtection="1">
      <alignment horizontal="right"/>
      <protection/>
    </xf>
    <xf numFmtId="0" fontId="1" fillId="33" borderId="0" xfId="0" applyNumberFormat="1" applyFont="1" applyFill="1" applyAlignment="1" applyProtection="1">
      <alignment/>
      <protection/>
    </xf>
    <xf numFmtId="0" fontId="1" fillId="33" borderId="0" xfId="47" applyNumberFormat="1" applyFont="1" applyFill="1" applyAlignment="1" applyProtection="1">
      <alignment/>
      <protection/>
    </xf>
    <xf numFmtId="3" fontId="7" fillId="33" borderId="0" xfId="47" applyNumberFormat="1" applyFont="1" applyFill="1" applyAlignment="1" applyProtection="1">
      <alignment/>
      <protection/>
    </xf>
    <xf numFmtId="3" fontId="0" fillId="33" borderId="0" xfId="47" applyNumberFormat="1" applyFont="1" applyFill="1" applyAlignment="1" applyProtection="1">
      <alignment/>
      <protection/>
    </xf>
    <xf numFmtId="3" fontId="7" fillId="33" borderId="0" xfId="47" applyNumberFormat="1" applyFont="1" applyFill="1" applyBorder="1" applyAlignment="1" applyProtection="1">
      <alignment/>
      <protection/>
    </xf>
    <xf numFmtId="3" fontId="7" fillId="33" borderId="0" xfId="0" applyNumberFormat="1" applyFont="1" applyFill="1" applyAlignment="1" applyProtection="1">
      <alignment/>
      <protection/>
    </xf>
    <xf numFmtId="3" fontId="7" fillId="34" borderId="0" xfId="47" applyNumberFormat="1" applyFont="1" applyFill="1" applyBorder="1" applyAlignment="1" applyProtection="1">
      <alignment/>
      <protection locked="0"/>
    </xf>
    <xf numFmtId="3" fontId="7" fillId="34" borderId="10" xfId="47" applyNumberFormat="1" applyFont="1" applyFill="1" applyBorder="1" applyAlignment="1" applyProtection="1">
      <alignment/>
      <protection locked="0"/>
    </xf>
    <xf numFmtId="3" fontId="6" fillId="33" borderId="0" xfId="0" applyNumberFormat="1" applyFont="1" applyFill="1" applyAlignment="1" applyProtection="1">
      <alignment/>
      <protection/>
    </xf>
    <xf numFmtId="3" fontId="6" fillId="33" borderId="0" xfId="47" applyNumberFormat="1" applyFont="1" applyFill="1" applyAlignment="1" applyProtection="1">
      <alignment/>
      <protection/>
    </xf>
    <xf numFmtId="3" fontId="6" fillId="33" borderId="0" xfId="47" applyNumberFormat="1" applyFont="1" applyFill="1" applyBorder="1" applyAlignment="1" applyProtection="1">
      <alignment/>
      <protection/>
    </xf>
    <xf numFmtId="3" fontId="6" fillId="33" borderId="0" xfId="0" applyNumberFormat="1" applyFont="1" applyFill="1" applyBorder="1" applyAlignment="1" applyProtection="1">
      <alignment/>
      <protection/>
    </xf>
    <xf numFmtId="3" fontId="6" fillId="33" borderId="10" xfId="47" applyNumberFormat="1" applyFont="1" applyFill="1" applyBorder="1" applyAlignment="1" applyProtection="1">
      <alignment/>
      <protection/>
    </xf>
    <xf numFmtId="3" fontId="7" fillId="33" borderId="10" xfId="47" applyNumberFormat="1" applyFont="1" applyFill="1" applyBorder="1" applyAlignment="1" applyProtection="1">
      <alignment/>
      <protection/>
    </xf>
    <xf numFmtId="3" fontId="18" fillId="33" borderId="0" xfId="0" applyNumberFormat="1" applyFont="1" applyFill="1" applyAlignment="1" applyProtection="1">
      <alignment/>
      <protection/>
    </xf>
    <xf numFmtId="3" fontId="7" fillId="33" borderId="0" xfId="47" applyNumberFormat="1" applyFont="1" applyFill="1" applyBorder="1" applyAlignment="1" applyProtection="1">
      <alignment horizontal="center"/>
      <protection/>
    </xf>
    <xf numFmtId="3" fontId="9" fillId="33" borderId="0" xfId="47" applyNumberFormat="1" applyFont="1" applyFill="1" applyAlignment="1" applyProtection="1">
      <alignment/>
      <protection/>
    </xf>
    <xf numFmtId="3" fontId="6" fillId="33" borderId="0" xfId="0" applyNumberFormat="1" applyFont="1" applyFill="1" applyAlignment="1" applyProtection="1">
      <alignment horizontal="right"/>
      <protection/>
    </xf>
    <xf numFmtId="3" fontId="6" fillId="33" borderId="11" xfId="47" applyNumberFormat="1" applyFont="1" applyFill="1" applyBorder="1" applyAlignment="1" applyProtection="1">
      <alignment/>
      <protection/>
    </xf>
    <xf numFmtId="0" fontId="19" fillId="33" borderId="0" xfId="47" applyNumberFormat="1" applyFont="1" applyFill="1" applyAlignment="1" applyProtection="1">
      <alignment horizontal="right"/>
      <protection/>
    </xf>
    <xf numFmtId="3" fontId="7" fillId="34" borderId="12" xfId="47" applyNumberFormat="1" applyFont="1" applyFill="1" applyBorder="1" applyAlignment="1" applyProtection="1">
      <alignment/>
      <protection locked="0"/>
    </xf>
    <xf numFmtId="3" fontId="6" fillId="33" borderId="0" xfId="47" applyNumberFormat="1" applyFont="1" applyFill="1" applyAlignment="1" applyProtection="1">
      <alignment horizontal="right"/>
      <protection/>
    </xf>
    <xf numFmtId="0" fontId="6" fillId="34" borderId="13" xfId="0" applyNumberFormat="1" applyFont="1" applyFill="1" applyBorder="1" applyAlignment="1" applyProtection="1">
      <alignment horizontal="left"/>
      <protection locked="0"/>
    </xf>
    <xf numFmtId="177" fontId="7" fillId="34" borderId="13" xfId="47" applyNumberFormat="1" applyFont="1" applyFill="1" applyBorder="1" applyAlignment="1" applyProtection="1">
      <alignment horizontal="left"/>
      <protection locked="0"/>
    </xf>
    <xf numFmtId="177" fontId="7" fillId="34" borderId="14" xfId="47" applyNumberFormat="1" applyFont="1" applyFill="1" applyBorder="1" applyAlignment="1" applyProtection="1">
      <alignment/>
      <protection locked="0"/>
    </xf>
    <xf numFmtId="177" fontId="18" fillId="33" borderId="0" xfId="47" applyNumberFormat="1" applyFont="1" applyFill="1" applyAlignment="1" applyProtection="1">
      <alignment horizontal="center"/>
      <protection/>
    </xf>
    <xf numFmtId="177" fontId="7" fillId="34" borderId="0" xfId="47" applyNumberFormat="1" applyFont="1" applyFill="1" applyBorder="1" applyAlignment="1" applyProtection="1">
      <alignment/>
      <protection locked="0"/>
    </xf>
    <xf numFmtId="177" fontId="7" fillId="34" borderId="12" xfId="47" applyNumberFormat="1" applyFont="1" applyFill="1" applyBorder="1" applyAlignment="1" applyProtection="1">
      <alignment/>
      <protection locked="0"/>
    </xf>
    <xf numFmtId="177" fontId="7" fillId="34" borderId="10" xfId="47" applyNumberFormat="1" applyFont="1" applyFill="1" applyBorder="1" applyAlignment="1" applyProtection="1">
      <alignment/>
      <protection locked="0"/>
    </xf>
    <xf numFmtId="177" fontId="6" fillId="33" borderId="0" xfId="47" applyNumberFormat="1" applyFont="1" applyFill="1" applyAlignment="1" applyProtection="1">
      <alignment horizontal="center"/>
      <protection/>
    </xf>
    <xf numFmtId="0" fontId="6" fillId="33" borderId="0" xfId="47" applyNumberFormat="1" applyFont="1" applyFill="1" applyBorder="1" applyAlignment="1" applyProtection="1">
      <alignment horizontal="center"/>
      <protection/>
    </xf>
    <xf numFmtId="177" fontId="18" fillId="35" borderId="0" xfId="47" applyNumberFormat="1" applyFont="1" applyFill="1" applyAlignment="1" applyProtection="1">
      <alignment horizontal="center"/>
      <protection/>
    </xf>
    <xf numFmtId="177" fontId="7" fillId="35" borderId="0" xfId="47" applyNumberFormat="1" applyFont="1" applyFill="1" applyAlignment="1" applyProtection="1">
      <alignment/>
      <protection/>
    </xf>
    <xf numFmtId="177" fontId="6" fillId="35" borderId="0" xfId="47" applyNumberFormat="1" applyFont="1" applyFill="1" applyAlignment="1" applyProtection="1">
      <alignment/>
      <protection/>
    </xf>
    <xf numFmtId="177" fontId="0" fillId="35" borderId="0" xfId="47" applyNumberFormat="1" applyFont="1" applyFill="1" applyAlignment="1" applyProtection="1">
      <alignment/>
      <protection/>
    </xf>
    <xf numFmtId="177" fontId="6" fillId="35" borderId="10" xfId="47" applyNumberFormat="1" applyFont="1" applyFill="1" applyBorder="1" applyAlignment="1" applyProtection="1">
      <alignment/>
      <protection/>
    </xf>
    <xf numFmtId="177" fontId="6" fillId="35" borderId="0" xfId="47" applyNumberFormat="1" applyFont="1" applyFill="1" applyAlignment="1" applyProtection="1">
      <alignment horizontal="center"/>
      <protection/>
    </xf>
    <xf numFmtId="177" fontId="6" fillId="35" borderId="0" xfId="0" applyNumberFormat="1" applyFont="1" applyFill="1" applyAlignment="1" applyProtection="1">
      <alignment/>
      <protection/>
    </xf>
    <xf numFmtId="0" fontId="7" fillId="35" borderId="0" xfId="47" applyNumberFormat="1" applyFont="1" applyFill="1" applyAlignment="1" applyProtection="1">
      <alignment/>
      <protection/>
    </xf>
    <xf numFmtId="0" fontId="0" fillId="35" borderId="0" xfId="47" applyNumberFormat="1" applyFont="1" applyFill="1" applyAlignment="1" applyProtection="1">
      <alignment/>
      <protection/>
    </xf>
    <xf numFmtId="0" fontId="7" fillId="35" borderId="0" xfId="0" applyNumberFormat="1" applyFont="1" applyFill="1" applyAlignment="1" applyProtection="1">
      <alignment/>
      <protection/>
    </xf>
    <xf numFmtId="0" fontId="6" fillId="35" borderId="0" xfId="0" applyNumberFormat="1" applyFont="1" applyFill="1" applyAlignment="1" applyProtection="1">
      <alignment/>
      <protection/>
    </xf>
    <xf numFmtId="0" fontId="9" fillId="35" borderId="0" xfId="47" applyNumberFormat="1" applyFont="1" applyFill="1" applyBorder="1" applyAlignment="1" applyProtection="1">
      <alignment/>
      <protection/>
    </xf>
    <xf numFmtId="3" fontId="6" fillId="35" borderId="11" xfId="47" applyNumberFormat="1" applyFont="1" applyFill="1" applyBorder="1" applyAlignment="1" applyProtection="1">
      <alignment/>
      <protection/>
    </xf>
    <xf numFmtId="3" fontId="7" fillId="33" borderId="10" xfId="0" applyNumberFormat="1" applyFont="1" applyFill="1" applyBorder="1" applyAlignment="1" applyProtection="1">
      <alignment/>
      <protection/>
    </xf>
    <xf numFmtId="3" fontId="21" fillId="33" borderId="0" xfId="47" applyNumberFormat="1" applyFont="1" applyFill="1" applyBorder="1" applyAlignment="1" applyProtection="1">
      <alignment/>
      <protection/>
    </xf>
    <xf numFmtId="3" fontId="6" fillId="35" borderId="10" xfId="47" applyNumberFormat="1" applyFont="1" applyFill="1" applyBorder="1" applyAlignment="1" applyProtection="1">
      <alignment/>
      <protection/>
    </xf>
    <xf numFmtId="0" fontId="18" fillId="33" borderId="0" xfId="47" applyNumberFormat="1" applyFont="1" applyFill="1" applyAlignment="1" applyProtection="1">
      <alignment/>
      <protection/>
    </xf>
    <xf numFmtId="0" fontId="9" fillId="33" borderId="0" xfId="0" applyNumberFormat="1" applyFont="1" applyFill="1" applyAlignment="1" applyProtection="1">
      <alignment/>
      <protection/>
    </xf>
    <xf numFmtId="0" fontId="6" fillId="33" borderId="0" xfId="0" applyNumberFormat="1" applyFont="1" applyFill="1" applyAlignment="1" applyProtection="1">
      <alignment horizontal="left"/>
      <protection/>
    </xf>
    <xf numFmtId="0" fontId="26" fillId="33" borderId="0" xfId="0" applyNumberFormat="1" applyFont="1" applyFill="1" applyAlignment="1" applyProtection="1">
      <alignment/>
      <protection/>
    </xf>
    <xf numFmtId="3" fontId="0" fillId="33" borderId="0" xfId="47" applyNumberFormat="1" applyFont="1" applyFill="1" applyAlignment="1" applyProtection="1">
      <alignment horizontal="center"/>
      <protection/>
    </xf>
    <xf numFmtId="0" fontId="10" fillId="33" borderId="0" xfId="0" applyNumberFormat="1" applyFont="1" applyFill="1" applyAlignment="1" applyProtection="1">
      <alignment horizontal="center"/>
      <protection/>
    </xf>
    <xf numFmtId="3" fontId="7" fillId="33" borderId="0" xfId="0" applyNumberFormat="1" applyFont="1" applyFill="1" applyAlignment="1" applyProtection="1">
      <alignment horizontal="center"/>
      <protection/>
    </xf>
    <xf numFmtId="3" fontId="7" fillId="33" borderId="0" xfId="0" applyNumberFormat="1" applyFont="1" applyFill="1" applyBorder="1" applyAlignment="1" applyProtection="1">
      <alignment/>
      <protection/>
    </xf>
    <xf numFmtId="3" fontId="24" fillId="33" borderId="0" xfId="47" applyNumberFormat="1" applyFont="1" applyFill="1" applyAlignment="1" applyProtection="1">
      <alignment/>
      <protection/>
    </xf>
    <xf numFmtId="179" fontId="1" fillId="33" borderId="0" xfId="0" applyNumberFormat="1" applyFont="1" applyFill="1" applyBorder="1" applyAlignment="1" applyProtection="1">
      <alignment horizontal="center"/>
      <protection/>
    </xf>
    <xf numFmtId="0" fontId="12" fillId="33" borderId="0" xfId="0" applyNumberFormat="1" applyFont="1" applyFill="1" applyAlignment="1" applyProtection="1">
      <alignment horizontal="center"/>
      <protection/>
    </xf>
    <xf numFmtId="0" fontId="26" fillId="33" borderId="0" xfId="0" applyNumberFormat="1" applyFont="1" applyFill="1" applyAlignment="1" applyProtection="1">
      <alignment horizontal="left"/>
      <protection/>
    </xf>
    <xf numFmtId="0" fontId="27" fillId="33" borderId="0" xfId="47" applyNumberFormat="1" applyFont="1" applyFill="1" applyAlignment="1" applyProtection="1">
      <alignment/>
      <protection/>
    </xf>
    <xf numFmtId="0" fontId="24" fillId="33" borderId="0" xfId="47" applyNumberFormat="1" applyFont="1" applyFill="1" applyAlignment="1" applyProtection="1">
      <alignment/>
      <protection/>
    </xf>
    <xf numFmtId="0" fontId="1" fillId="33" borderId="0" xfId="47" applyNumberFormat="1" applyFont="1" applyFill="1" applyAlignment="1" applyProtection="1">
      <alignment horizontal="left"/>
      <protection/>
    </xf>
    <xf numFmtId="186" fontId="7" fillId="34" borderId="0" xfId="51" applyNumberFormat="1" applyFont="1" applyFill="1" applyAlignment="1" applyProtection="1">
      <alignment horizontal="center"/>
      <protection locked="0"/>
    </xf>
    <xf numFmtId="0" fontId="6" fillId="33" borderId="0" xfId="0" applyNumberFormat="1" applyFont="1" applyFill="1" applyAlignment="1" applyProtection="1">
      <alignment/>
      <protection/>
    </xf>
    <xf numFmtId="177" fontId="7" fillId="33" borderId="0" xfId="47" applyNumberFormat="1" applyFont="1" applyFill="1" applyAlignment="1" applyProtection="1">
      <alignment horizontal="right"/>
      <protection/>
    </xf>
    <xf numFmtId="177" fontId="7" fillId="33" borderId="0" xfId="0" applyNumberFormat="1" applyFont="1" applyFill="1" applyAlignment="1" applyProtection="1">
      <alignment/>
      <protection/>
    </xf>
    <xf numFmtId="1" fontId="6" fillId="33" borderId="0" xfId="47" applyNumberFormat="1" applyFont="1" applyFill="1" applyAlignment="1" applyProtection="1">
      <alignment horizontal="right"/>
      <protection/>
    </xf>
    <xf numFmtId="0" fontId="3" fillId="34" borderId="0" xfId="0" applyFont="1" applyFill="1" applyAlignment="1">
      <alignment/>
    </xf>
    <xf numFmtId="0" fontId="0" fillId="34" borderId="0" xfId="0" applyFill="1" applyAlignment="1">
      <alignment/>
    </xf>
    <xf numFmtId="0" fontId="17" fillId="34" borderId="0" xfId="0" applyFont="1" applyFill="1" applyBorder="1" applyAlignment="1">
      <alignment horizontal="center" vertical="top" wrapText="1"/>
    </xf>
    <xf numFmtId="0" fontId="4" fillId="34" borderId="0" xfId="0" applyFont="1" applyFill="1" applyBorder="1" applyAlignment="1">
      <alignment horizontal="center" wrapText="1"/>
    </xf>
    <xf numFmtId="3" fontId="4" fillId="34" borderId="0" xfId="0" applyNumberFormat="1" applyFont="1" applyFill="1" applyBorder="1" applyAlignment="1">
      <alignment horizontal="right" wrapText="1"/>
    </xf>
    <xf numFmtId="0" fontId="25" fillId="34" borderId="0" xfId="0" applyFont="1" applyFill="1" applyAlignment="1">
      <alignment/>
    </xf>
    <xf numFmtId="0" fontId="2" fillId="34" borderId="0" xfId="0" applyFont="1" applyFill="1" applyAlignment="1">
      <alignment horizontal="center"/>
    </xf>
    <xf numFmtId="0" fontId="0" fillId="34" borderId="0" xfId="0" applyFill="1" applyAlignment="1">
      <alignment horizontal="center"/>
    </xf>
    <xf numFmtId="177" fontId="0" fillId="34" borderId="0" xfId="47" applyNumberFormat="1" applyFont="1" applyFill="1" applyAlignment="1">
      <alignment/>
    </xf>
    <xf numFmtId="177" fontId="6" fillId="34" borderId="0" xfId="47" applyNumberFormat="1" applyFont="1" applyFill="1" applyAlignment="1" applyProtection="1">
      <alignment/>
      <protection locked="0"/>
    </xf>
    <xf numFmtId="3" fontId="7" fillId="34" borderId="14" xfId="47" applyNumberFormat="1" applyFont="1" applyFill="1" applyBorder="1" applyAlignment="1" applyProtection="1">
      <alignment/>
      <protection locked="0"/>
    </xf>
    <xf numFmtId="0" fontId="19" fillId="0" borderId="0" xfId="47" applyNumberFormat="1" applyFont="1" applyFill="1" applyAlignment="1" applyProtection="1">
      <alignment horizontal="right"/>
      <protection/>
    </xf>
    <xf numFmtId="14" fontId="7" fillId="33" borderId="0" xfId="0" applyNumberFormat="1" applyFont="1" applyFill="1" applyAlignment="1" applyProtection="1">
      <alignment/>
      <protection/>
    </xf>
    <xf numFmtId="0" fontId="0" fillId="34" borderId="0" xfId="0" applyFill="1" applyBorder="1" applyAlignment="1">
      <alignment horizontal="center"/>
    </xf>
    <xf numFmtId="177" fontId="7" fillId="0" borderId="0" xfId="47" applyNumberFormat="1" applyFont="1" applyFill="1" applyAlignment="1" applyProtection="1">
      <alignment/>
      <protection locked="0"/>
    </xf>
    <xf numFmtId="3" fontId="1" fillId="33" borderId="0" xfId="47" applyNumberFormat="1" applyFont="1" applyFill="1" applyAlignment="1" applyProtection="1">
      <alignment horizontal="left"/>
      <protection/>
    </xf>
    <xf numFmtId="3" fontId="0" fillId="34" borderId="0" xfId="0" applyNumberFormat="1" applyFill="1" applyBorder="1" applyAlignment="1">
      <alignment horizontal="right"/>
    </xf>
    <xf numFmtId="0" fontId="0" fillId="34" borderId="0" xfId="0" applyFont="1" applyFill="1" applyAlignment="1" applyProtection="1">
      <alignment/>
      <protection/>
    </xf>
    <xf numFmtId="0" fontId="18" fillId="34" borderId="0" xfId="0" applyFont="1" applyFill="1" applyAlignment="1" applyProtection="1">
      <alignment/>
      <protection/>
    </xf>
    <xf numFmtId="0" fontId="11" fillId="34" borderId="0" xfId="0" applyFont="1" applyFill="1" applyAlignment="1" applyProtection="1">
      <alignment horizontal="center"/>
      <protection/>
    </xf>
    <xf numFmtId="0" fontId="32" fillId="34" borderId="0" xfId="0" applyFont="1" applyFill="1" applyAlignment="1" applyProtection="1">
      <alignment/>
      <protection/>
    </xf>
    <xf numFmtId="0" fontId="25" fillId="34" borderId="0" xfId="0" applyFont="1" applyFill="1" applyAlignment="1" applyProtection="1">
      <alignment/>
      <protection/>
    </xf>
    <xf numFmtId="0" fontId="11" fillId="34" borderId="0" xfId="0" applyFont="1" applyFill="1" applyAlignment="1" applyProtection="1">
      <alignment/>
      <protection/>
    </xf>
    <xf numFmtId="0" fontId="31" fillId="34" borderId="0" xfId="0" applyFont="1" applyFill="1" applyAlignment="1" applyProtection="1">
      <alignment/>
      <protection/>
    </xf>
    <xf numFmtId="0" fontId="2" fillId="34" borderId="0" xfId="0" applyFont="1" applyFill="1" applyAlignment="1" applyProtection="1">
      <alignment/>
      <protection/>
    </xf>
    <xf numFmtId="0" fontId="33" fillId="34" borderId="0" xfId="48" applyFont="1" applyFill="1" applyAlignment="1" applyProtection="1">
      <alignment horizontal="left"/>
      <protection/>
    </xf>
    <xf numFmtId="0" fontId="3" fillId="34" borderId="0" xfId="0" applyFont="1" applyFill="1" applyAlignment="1" applyProtection="1">
      <alignment/>
      <protection/>
    </xf>
    <xf numFmtId="0" fontId="19" fillId="34" borderId="0" xfId="0" applyFont="1" applyFill="1" applyAlignment="1" applyProtection="1">
      <alignment/>
      <protection/>
    </xf>
    <xf numFmtId="0" fontId="0" fillId="34" borderId="0" xfId="0" applyFont="1" applyFill="1" applyAlignment="1" applyProtection="1">
      <alignment horizontal="left" vertical="top" wrapText="1"/>
      <protection/>
    </xf>
    <xf numFmtId="0" fontId="0" fillId="34" borderId="0" xfId="0" applyFont="1" applyFill="1" applyAlignment="1" applyProtection="1">
      <alignment horizontal="left" vertical="top"/>
      <protection/>
    </xf>
    <xf numFmtId="0" fontId="7" fillId="33" borderId="0" xfId="47" applyNumberFormat="1" applyFont="1" applyFill="1" applyAlignment="1" applyProtection="1">
      <alignment horizontal="center"/>
      <protection/>
    </xf>
    <xf numFmtId="0" fontId="22" fillId="0" borderId="0" xfId="48" applyAlignment="1" applyProtection="1">
      <alignment/>
      <protection/>
    </xf>
    <xf numFmtId="3" fontId="0" fillId="36" borderId="0" xfId="0" applyNumberFormat="1" applyFill="1" applyBorder="1" applyAlignment="1">
      <alignment/>
    </xf>
    <xf numFmtId="3" fontId="0" fillId="34" borderId="0" xfId="0" applyNumberFormat="1" applyFill="1" applyAlignment="1">
      <alignment horizontal="right"/>
    </xf>
    <xf numFmtId="0" fontId="18" fillId="34" borderId="0" xfId="0" applyFont="1" applyFill="1" applyAlignment="1">
      <alignment horizontal="center"/>
    </xf>
    <xf numFmtId="177" fontId="18" fillId="33" borderId="0" xfId="47" applyNumberFormat="1" applyFont="1" applyFill="1" applyAlignment="1" applyProtection="1">
      <alignment horizontal="center"/>
      <protection/>
    </xf>
    <xf numFmtId="177" fontId="1" fillId="35" borderId="0" xfId="47" applyNumberFormat="1" applyFont="1" applyFill="1" applyAlignment="1" applyProtection="1">
      <alignment/>
      <protection/>
    </xf>
    <xf numFmtId="189" fontId="7" fillId="34" borderId="13" xfId="47" applyNumberFormat="1" applyFont="1" applyFill="1" applyBorder="1" applyAlignment="1" applyProtection="1">
      <alignment horizontal="left"/>
      <protection locked="0"/>
    </xf>
    <xf numFmtId="177" fontId="6" fillId="37" borderId="0" xfId="47" applyNumberFormat="1" applyFont="1" applyFill="1" applyAlignment="1" applyProtection="1">
      <alignment/>
      <protection/>
    </xf>
    <xf numFmtId="189" fontId="7" fillId="38" borderId="10" xfId="47" applyNumberFormat="1" applyFont="1" applyFill="1" applyBorder="1" applyAlignment="1" applyProtection="1">
      <alignment/>
      <protection/>
    </xf>
    <xf numFmtId="189" fontId="7" fillId="34" borderId="10" xfId="47" applyNumberFormat="1" applyFont="1" applyFill="1" applyBorder="1" applyAlignment="1" applyProtection="1">
      <alignment/>
      <protection locked="0"/>
    </xf>
    <xf numFmtId="177" fontId="6" fillId="37" borderId="10" xfId="47" applyNumberFormat="1" applyFont="1" applyFill="1" applyBorder="1" applyAlignment="1" applyProtection="1">
      <alignment/>
      <protection/>
    </xf>
    <xf numFmtId="3" fontId="0" fillId="34" borderId="0" xfId="0" applyNumberFormat="1" applyFill="1" applyAlignment="1">
      <alignment/>
    </xf>
    <xf numFmtId="49" fontId="7" fillId="34" borderId="12" xfId="47" applyNumberFormat="1" applyFont="1" applyFill="1" applyBorder="1" applyAlignment="1" applyProtection="1">
      <alignment horizontal="left"/>
      <protection locked="0"/>
    </xf>
    <xf numFmtId="14" fontId="7" fillId="34" borderId="12" xfId="47" applyNumberFormat="1" applyFont="1" applyFill="1" applyBorder="1" applyAlignment="1" applyProtection="1">
      <alignment horizontal="left"/>
      <protection locked="0"/>
    </xf>
    <xf numFmtId="1" fontId="7" fillId="33" borderId="0" xfId="47" applyNumberFormat="1" applyFont="1" applyFill="1" applyBorder="1" applyAlignment="1" applyProtection="1">
      <alignment horizontal="left"/>
      <protection/>
    </xf>
    <xf numFmtId="0" fontId="0" fillId="38" borderId="0" xfId="0" applyNumberFormat="1" applyFill="1" applyAlignment="1" applyProtection="1">
      <alignment/>
      <protection/>
    </xf>
    <xf numFmtId="0" fontId="2" fillId="38" borderId="0" xfId="0" applyNumberFormat="1" applyFont="1" applyFill="1" applyAlignment="1" applyProtection="1">
      <alignment/>
      <protection/>
    </xf>
    <xf numFmtId="0" fontId="3" fillId="38" borderId="0" xfId="0" applyNumberFormat="1" applyFont="1" applyFill="1" applyAlignment="1" applyProtection="1">
      <alignment/>
      <protection/>
    </xf>
    <xf numFmtId="0" fontId="0" fillId="38" borderId="0" xfId="0" applyNumberFormat="1" applyFill="1" applyBorder="1" applyAlignment="1" applyProtection="1">
      <alignment/>
      <protection/>
    </xf>
    <xf numFmtId="0" fontId="7" fillId="38" borderId="0" xfId="0" applyNumberFormat="1" applyFont="1" applyFill="1" applyBorder="1" applyAlignment="1" applyProtection="1">
      <alignment/>
      <protection/>
    </xf>
    <xf numFmtId="0" fontId="28" fillId="38" borderId="0" xfId="0" applyNumberFormat="1" applyFont="1" applyFill="1" applyAlignment="1" applyProtection="1">
      <alignment/>
      <protection/>
    </xf>
    <xf numFmtId="0" fontId="20" fillId="38" borderId="0" xfId="0" applyNumberFormat="1" applyFont="1" applyFill="1" applyAlignment="1" applyProtection="1">
      <alignment/>
      <protection/>
    </xf>
    <xf numFmtId="0" fontId="7" fillId="38" borderId="0" xfId="0" applyNumberFormat="1" applyFont="1" applyFill="1" applyAlignment="1" applyProtection="1">
      <alignment/>
      <protection/>
    </xf>
    <xf numFmtId="0" fontId="0" fillId="38" borderId="0" xfId="0" applyNumberFormat="1" applyFont="1" applyFill="1" applyAlignment="1" applyProtection="1">
      <alignment/>
      <protection/>
    </xf>
    <xf numFmtId="0" fontId="24" fillId="38" borderId="0" xfId="0" applyNumberFormat="1" applyFont="1" applyFill="1" applyAlignment="1" applyProtection="1">
      <alignment/>
      <protection/>
    </xf>
    <xf numFmtId="0" fontId="6" fillId="38" borderId="0" xfId="0" applyNumberFormat="1" applyFont="1" applyFill="1" applyAlignment="1" applyProtection="1">
      <alignment/>
      <protection/>
    </xf>
    <xf numFmtId="0" fontId="18" fillId="38" borderId="0" xfId="0" applyNumberFormat="1" applyFont="1" applyFill="1" applyAlignment="1" applyProtection="1">
      <alignment/>
      <protection/>
    </xf>
    <xf numFmtId="1" fontId="7" fillId="38" borderId="0" xfId="0" applyNumberFormat="1" applyFont="1" applyFill="1" applyAlignment="1" applyProtection="1">
      <alignment/>
      <protection/>
    </xf>
    <xf numFmtId="3" fontId="6" fillId="38" borderId="0" xfId="0" applyNumberFormat="1" applyFont="1" applyFill="1" applyAlignment="1" applyProtection="1">
      <alignment/>
      <protection/>
    </xf>
    <xf numFmtId="0" fontId="9" fillId="38" borderId="0" xfId="47" applyNumberFormat="1" applyFont="1" applyFill="1" applyBorder="1" applyAlignment="1" applyProtection="1">
      <alignment/>
      <protection/>
    </xf>
    <xf numFmtId="0" fontId="15" fillId="38" borderId="0" xfId="0" applyNumberFormat="1" applyFont="1" applyFill="1" applyAlignment="1" applyProtection="1">
      <alignment horizontal="right"/>
      <protection/>
    </xf>
    <xf numFmtId="0" fontId="1" fillId="38" borderId="0" xfId="0" applyNumberFormat="1" applyFont="1" applyFill="1" applyAlignment="1" applyProtection="1">
      <alignment/>
      <protection/>
    </xf>
    <xf numFmtId="0" fontId="3" fillId="34" borderId="0" xfId="0" applyFont="1" applyFill="1" applyAlignment="1">
      <alignment/>
    </xf>
    <xf numFmtId="0" fontId="33" fillId="34" borderId="0" xfId="48" applyFont="1" applyFill="1" applyAlignment="1" applyProtection="1">
      <alignment horizontal="left" wrapText="1"/>
      <protection/>
    </xf>
    <xf numFmtId="0" fontId="33" fillId="34" borderId="0" xfId="48" applyFont="1" applyFill="1" applyAlignment="1" applyProtection="1">
      <alignment horizontal="left"/>
      <protection/>
    </xf>
    <xf numFmtId="0" fontId="33" fillId="34" borderId="0" xfId="48" applyFont="1" applyFill="1" applyBorder="1" applyAlignment="1" applyProtection="1">
      <alignment horizontal="left"/>
      <protection/>
    </xf>
    <xf numFmtId="0" fontId="0" fillId="34" borderId="0" xfId="0" applyFont="1" applyFill="1" applyAlignment="1" applyProtection="1">
      <alignment horizontal="left" vertical="top" wrapText="1"/>
      <protection/>
    </xf>
    <xf numFmtId="0" fontId="34" fillId="34" borderId="0" xfId="48" applyFont="1" applyFill="1" applyAlignment="1" applyProtection="1">
      <alignment horizontal="left"/>
      <protection/>
    </xf>
    <xf numFmtId="0" fontId="0" fillId="34" borderId="0" xfId="0" applyFont="1" applyFill="1" applyAlignment="1" applyProtection="1">
      <alignment horizontal="justify" vertical="top" wrapText="1"/>
      <protection/>
    </xf>
    <xf numFmtId="0" fontId="0" fillId="34" borderId="0" xfId="0" applyFont="1" applyFill="1" applyAlignment="1" applyProtection="1">
      <alignment horizontal="justify" vertical="top"/>
      <protection/>
    </xf>
    <xf numFmtId="0" fontId="30" fillId="33" borderId="0" xfId="48" applyNumberFormat="1" applyFont="1" applyFill="1" applyAlignment="1" applyProtection="1">
      <alignment horizontal="left"/>
      <protection/>
    </xf>
    <xf numFmtId="0" fontId="6" fillId="34" borderId="13" xfId="47" applyNumberFormat="1" applyFont="1" applyFill="1" applyBorder="1" applyAlignment="1" applyProtection="1">
      <alignment horizontal="center"/>
      <protection/>
    </xf>
    <xf numFmtId="0" fontId="11" fillId="33" borderId="15" xfId="0" applyNumberFormat="1" applyFont="1" applyFill="1" applyBorder="1" applyAlignment="1" applyProtection="1">
      <alignment horizontal="center"/>
      <protection/>
    </xf>
    <xf numFmtId="0" fontId="11" fillId="33" borderId="16" xfId="0" applyNumberFormat="1" applyFont="1" applyFill="1" applyBorder="1" applyAlignment="1" applyProtection="1">
      <alignment horizontal="center"/>
      <protection/>
    </xf>
    <xf numFmtId="0" fontId="11" fillId="33" borderId="17" xfId="0" applyNumberFormat="1" applyFont="1" applyFill="1" applyBorder="1" applyAlignment="1" applyProtection="1">
      <alignment horizontal="center"/>
      <protection/>
    </xf>
    <xf numFmtId="0" fontId="11" fillId="33" borderId="18" xfId="0" applyNumberFormat="1" applyFont="1" applyFill="1" applyBorder="1" applyAlignment="1" applyProtection="1">
      <alignment horizontal="center" vertical="top"/>
      <protection/>
    </xf>
    <xf numFmtId="0" fontId="11" fillId="33" borderId="19" xfId="0" applyNumberFormat="1" applyFont="1" applyFill="1" applyBorder="1" applyAlignment="1" applyProtection="1">
      <alignment horizontal="center" vertical="top"/>
      <protection/>
    </xf>
    <xf numFmtId="0" fontId="11" fillId="33" borderId="20" xfId="0" applyNumberFormat="1" applyFont="1" applyFill="1" applyBorder="1" applyAlignment="1" applyProtection="1">
      <alignment horizontal="center" vertical="top"/>
      <protection/>
    </xf>
    <xf numFmtId="0" fontId="7" fillId="34" borderId="0" xfId="0" applyNumberFormat="1" applyFont="1" applyFill="1" applyBorder="1" applyAlignment="1" applyProtection="1">
      <alignment horizontal="left"/>
      <protection locked="0"/>
    </xf>
    <xf numFmtId="0" fontId="7" fillId="34" borderId="13" xfId="0" applyNumberFormat="1" applyFont="1" applyFill="1" applyBorder="1" applyAlignment="1" applyProtection="1">
      <alignment horizontal="left"/>
      <protection locked="0"/>
    </xf>
    <xf numFmtId="3" fontId="0" fillId="33" borderId="0" xfId="47" applyNumberFormat="1" applyFont="1" applyFill="1" applyAlignment="1" applyProtection="1">
      <alignment horizontal="center"/>
      <protection/>
    </xf>
    <xf numFmtId="3" fontId="7" fillId="34" borderId="12" xfId="47" applyNumberFormat="1" applyFont="1" applyFill="1" applyBorder="1" applyAlignment="1" applyProtection="1">
      <alignment horizontal="left"/>
      <protection locked="0"/>
    </xf>
    <xf numFmtId="0" fontId="7" fillId="34" borderId="12" xfId="0" applyNumberFormat="1" applyFont="1" applyFill="1" applyBorder="1" applyAlignment="1" applyProtection="1">
      <alignment horizontal="left"/>
      <protection locked="0"/>
    </xf>
    <xf numFmtId="0" fontId="7" fillId="34" borderId="13" xfId="0" applyNumberFormat="1" applyFont="1" applyFill="1" applyBorder="1" applyAlignment="1" applyProtection="1">
      <alignment horizontal="left" wrapText="1"/>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1">
    <dxf>
      <font>
        <b/>
        <i val="0"/>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0</xdr:rowOff>
    </xdr:from>
    <xdr:to>
      <xdr:col>2</xdr:col>
      <xdr:colOff>542925</xdr:colOff>
      <xdr:row>5</xdr:row>
      <xdr:rowOff>19050</xdr:rowOff>
    </xdr:to>
    <xdr:pic>
      <xdr:nvPicPr>
        <xdr:cNvPr id="1" name="Picture 1" descr="Logo SZ"/>
        <xdr:cNvPicPr preferRelativeResize="1">
          <a:picLocks noChangeAspect="1"/>
        </xdr:cNvPicPr>
      </xdr:nvPicPr>
      <xdr:blipFill>
        <a:blip r:embed="rId1"/>
        <a:stretch>
          <a:fillRect/>
        </a:stretch>
      </xdr:blipFill>
      <xdr:spPr>
        <a:xfrm>
          <a:off x="38100" y="161925"/>
          <a:ext cx="140970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104775</xdr:rowOff>
    </xdr:from>
    <xdr:to>
      <xdr:col>2</xdr:col>
      <xdr:colOff>0</xdr:colOff>
      <xdr:row>4</xdr:row>
      <xdr:rowOff>0</xdr:rowOff>
    </xdr:to>
    <xdr:pic>
      <xdr:nvPicPr>
        <xdr:cNvPr id="1" name="Picture 8" descr="Logo SZ"/>
        <xdr:cNvPicPr preferRelativeResize="1">
          <a:picLocks noChangeAspect="1"/>
        </xdr:cNvPicPr>
      </xdr:nvPicPr>
      <xdr:blipFill>
        <a:blip r:embed="rId1"/>
        <a:stretch>
          <a:fillRect/>
        </a:stretch>
      </xdr:blipFill>
      <xdr:spPr>
        <a:xfrm>
          <a:off x="0" y="104775"/>
          <a:ext cx="8477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0</xdr:colOff>
      <xdr:row>4</xdr:row>
      <xdr:rowOff>19050</xdr:rowOff>
    </xdr:to>
    <xdr:pic>
      <xdr:nvPicPr>
        <xdr:cNvPr id="1" name="Picture 1"/>
        <xdr:cNvPicPr preferRelativeResize="1">
          <a:picLocks noChangeAspect="1"/>
        </xdr:cNvPicPr>
      </xdr:nvPicPr>
      <xdr:blipFill>
        <a:blip r:embed="rId1"/>
        <a:stretch>
          <a:fillRect/>
        </a:stretch>
      </xdr:blipFill>
      <xdr:spPr>
        <a:xfrm>
          <a:off x="0" y="0"/>
          <a:ext cx="2781300" cy="666750"/>
        </a:xfrm>
        <a:prstGeom prst="rect">
          <a:avLst/>
        </a:prstGeom>
        <a:noFill/>
        <a:ln w="9525" cmpd="sng">
          <a:noFill/>
        </a:ln>
      </xdr:spPr>
    </xdr:pic>
    <xdr:clientData/>
  </xdr:twoCellAnchor>
  <xdr:twoCellAnchor>
    <xdr:from>
      <xdr:col>2</xdr:col>
      <xdr:colOff>323850</xdr:colOff>
      <xdr:row>59</xdr:row>
      <xdr:rowOff>0</xdr:rowOff>
    </xdr:from>
    <xdr:to>
      <xdr:col>7</xdr:col>
      <xdr:colOff>257175</xdr:colOff>
      <xdr:row>64</xdr:row>
      <xdr:rowOff>85725</xdr:rowOff>
    </xdr:to>
    <xdr:sp>
      <xdr:nvSpPr>
        <xdr:cNvPr id="2" name="WordArt 4"/>
        <xdr:cNvSpPr>
          <a:spLocks/>
        </xdr:cNvSpPr>
      </xdr:nvSpPr>
      <xdr:spPr>
        <a:xfrm rot="19408267">
          <a:off x="1905000" y="9963150"/>
          <a:ext cx="2933700" cy="895350"/>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FFFFFF"/>
              </a:solidFill>
              <a:latin typeface="Arial Black"/>
              <a:cs typeface="Arial Black"/>
            </a:rPr>
            <a:t>Hilfstabelle für Berechnung Höchstlimite:Ziffer 311</a:t>
          </a:r>
        </a:p>
      </xdr:txBody>
    </xdr:sp>
    <xdr:clientData/>
  </xdr:twoCellAnchor>
  <xdr:twoCellAnchor>
    <xdr:from>
      <xdr:col>2</xdr:col>
      <xdr:colOff>523875</xdr:colOff>
      <xdr:row>21</xdr:row>
      <xdr:rowOff>47625</xdr:rowOff>
    </xdr:from>
    <xdr:to>
      <xdr:col>7</xdr:col>
      <xdr:colOff>466725</xdr:colOff>
      <xdr:row>27</xdr:row>
      <xdr:rowOff>0</xdr:rowOff>
    </xdr:to>
    <xdr:sp>
      <xdr:nvSpPr>
        <xdr:cNvPr id="3" name="WordArt 5"/>
        <xdr:cNvSpPr>
          <a:spLocks/>
        </xdr:cNvSpPr>
      </xdr:nvSpPr>
      <xdr:spPr>
        <a:xfrm rot="19408267">
          <a:off x="2105025" y="3724275"/>
          <a:ext cx="2943225" cy="923925"/>
        </a:xfrm>
        <a:prstGeom prst="rect"/>
        <a:noFill/>
      </xdr:spPr>
      <xdr:txBody>
        <a:bodyPr fromWordArt="1" wrap="none" lIns="91440" tIns="45720" rIns="91440" bIns="45720">
          <a:prstTxWarp prst="textPlain"/>
        </a:bodyPr>
        <a:p>
          <a:pPr algn="ctr"/>
          <a:r>
            <a:rPr sz="1800" kern="10" spc="0">
              <a:ln w="9525" cmpd="sng">
                <a:solidFill>
                  <a:srgbClr val="000000"/>
                </a:solidFill>
                <a:headEnd type="none"/>
                <a:tailEnd type="none"/>
              </a:ln>
              <a:solidFill>
                <a:srgbClr val="FFFFFF"/>
              </a:solidFill>
              <a:latin typeface="Arial Black"/>
              <a:cs typeface="Arial Black"/>
            </a:rPr>
            <a:t>Hilfstabelle für Ziffer 345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z.ch/steuern/s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z.ch/xml_1/internet/de/application/d5/d939/d24240/d734/p24263.cfm" TargetMode="External" /><Relationship Id="rId2" Type="http://schemas.openxmlformats.org/officeDocument/2006/relationships/hyperlink" Target="https://www.sz.ch/verwaltung/finanzdepartement/steuerverwaltung/natuerliche-personen/steuerberechnung.html/8756-8758-8802-10332-10354-10376-10411"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35"/>
  <sheetViews>
    <sheetView tabSelected="1" zoomScalePageLayoutView="0" workbookViewId="0" topLeftCell="A1">
      <selection activeCell="A1" sqref="A1"/>
    </sheetView>
  </sheetViews>
  <sheetFormatPr defaultColWidth="11.421875" defaultRowHeight="12.75"/>
  <cols>
    <col min="1" max="1" width="2.140625" style="139" customWidth="1"/>
    <col min="2" max="8" width="11.421875" style="139" customWidth="1"/>
    <col min="9" max="9" width="5.7109375" style="139" customWidth="1"/>
    <col min="10" max="16384" width="11.421875" style="139" customWidth="1"/>
  </cols>
  <sheetData>
    <row r="1" ht="12.75">
      <c r="H1" s="140"/>
    </row>
    <row r="2" ht="18">
      <c r="E2" s="141" t="s">
        <v>68</v>
      </c>
    </row>
    <row r="3" ht="18">
      <c r="E3" s="141" t="s">
        <v>62</v>
      </c>
    </row>
    <row r="4" ht="12.75">
      <c r="H4" s="133"/>
    </row>
    <row r="5" ht="12.75"/>
    <row r="6" ht="12.75"/>
    <row r="7" ht="26.25">
      <c r="A7" s="142" t="s">
        <v>65</v>
      </c>
    </row>
    <row r="8" ht="26.25">
      <c r="A8" s="142" t="s">
        <v>164</v>
      </c>
    </row>
    <row r="9" spans="1:6" ht="8.25" customHeight="1">
      <c r="A9" s="143"/>
      <c r="B9" s="143"/>
      <c r="C9" s="143"/>
      <c r="D9" s="143"/>
      <c r="E9" s="143"/>
      <c r="F9" s="143"/>
    </row>
    <row r="10" spans="1:6" ht="18">
      <c r="A10" s="144" t="s">
        <v>66</v>
      </c>
      <c r="B10" s="143"/>
      <c r="C10" s="143"/>
      <c r="D10" s="143"/>
      <c r="E10" s="143"/>
      <c r="F10" s="143"/>
    </row>
    <row r="11" spans="1:8" ht="18">
      <c r="A11" s="143" t="s">
        <v>67</v>
      </c>
      <c r="B11" s="188" t="s">
        <v>150</v>
      </c>
      <c r="C11" s="188"/>
      <c r="D11" s="188"/>
      <c r="E11" s="188"/>
      <c r="F11" s="188"/>
      <c r="G11" s="188"/>
      <c r="H11" s="188"/>
    </row>
    <row r="12" spans="1:8" ht="18">
      <c r="A12" s="143" t="s">
        <v>67</v>
      </c>
      <c r="B12" s="186" t="s">
        <v>158</v>
      </c>
      <c r="C12" s="187"/>
      <c r="D12" s="187"/>
      <c r="E12" s="187"/>
      <c r="F12" s="187"/>
      <c r="G12" s="187"/>
      <c r="H12" s="187"/>
    </row>
    <row r="13" spans="1:8" ht="18">
      <c r="A13" s="143"/>
      <c r="B13" s="187"/>
      <c r="C13" s="187"/>
      <c r="D13" s="187"/>
      <c r="E13" s="187"/>
      <c r="F13" s="187"/>
      <c r="G13" s="187"/>
      <c r="H13" s="187"/>
    </row>
    <row r="14" spans="1:6" ht="7.5" customHeight="1">
      <c r="A14" s="143"/>
      <c r="B14" s="143"/>
      <c r="C14" s="143"/>
      <c r="D14" s="143"/>
      <c r="E14" s="143"/>
      <c r="F14" s="143"/>
    </row>
    <row r="15" spans="1:6" ht="18">
      <c r="A15" s="145" t="s">
        <v>137</v>
      </c>
      <c r="B15" s="143"/>
      <c r="C15" s="143"/>
      <c r="D15" s="143"/>
      <c r="E15" s="143"/>
      <c r="F15" s="143"/>
    </row>
    <row r="16" spans="1:8" s="146" customFormat="1" ht="15.75">
      <c r="A16" s="145" t="s">
        <v>138</v>
      </c>
      <c r="F16" s="190" t="s">
        <v>135</v>
      </c>
      <c r="G16" s="190"/>
      <c r="H16" s="190"/>
    </row>
    <row r="17" spans="1:8" ht="18">
      <c r="A17" s="145" t="s">
        <v>141</v>
      </c>
      <c r="B17" s="143"/>
      <c r="C17" s="143"/>
      <c r="D17" s="143"/>
      <c r="E17" s="143"/>
      <c r="F17" s="147"/>
      <c r="G17" s="147"/>
      <c r="H17" s="147"/>
    </row>
    <row r="18" spans="1:8" ht="18">
      <c r="A18" s="145" t="s">
        <v>140</v>
      </c>
      <c r="B18" s="143"/>
      <c r="C18" s="143"/>
      <c r="D18" s="143"/>
      <c r="E18" s="143"/>
      <c r="F18" s="147"/>
      <c r="G18" s="147"/>
      <c r="H18" s="147"/>
    </row>
    <row r="19" spans="1:6" ht="10.5" customHeight="1">
      <c r="A19" s="143"/>
      <c r="B19" s="143"/>
      <c r="C19" s="143"/>
      <c r="D19" s="143"/>
      <c r="E19" s="143"/>
      <c r="F19" s="143"/>
    </row>
    <row r="20" ht="15.75">
      <c r="A20" s="148" t="s">
        <v>69</v>
      </c>
    </row>
    <row r="21" ht="15.75">
      <c r="A21" s="148" t="s">
        <v>73</v>
      </c>
    </row>
    <row r="22" ht="12.75">
      <c r="A22" s="149" t="s">
        <v>118</v>
      </c>
    </row>
    <row r="23" spans="1:8" ht="121.5" customHeight="1">
      <c r="A23" s="191" t="s">
        <v>70</v>
      </c>
      <c r="B23" s="191"/>
      <c r="C23" s="191"/>
      <c r="D23" s="191"/>
      <c r="E23" s="191"/>
      <c r="F23" s="191"/>
      <c r="G23" s="191"/>
      <c r="H23" s="191"/>
    </row>
    <row r="24" spans="1:8" ht="41.25" customHeight="1">
      <c r="A24" s="191" t="s">
        <v>71</v>
      </c>
      <c r="B24" s="191"/>
      <c r="C24" s="191"/>
      <c r="D24" s="191"/>
      <c r="E24" s="191"/>
      <c r="F24" s="191"/>
      <c r="G24" s="191"/>
      <c r="H24" s="191"/>
    </row>
    <row r="25" ht="9" customHeight="1">
      <c r="A25" s="146"/>
    </row>
    <row r="26" ht="15.75">
      <c r="A26" s="148" t="s">
        <v>74</v>
      </c>
    </row>
    <row r="27" ht="12.75">
      <c r="A27" s="149" t="s">
        <v>127</v>
      </c>
    </row>
    <row r="28" spans="1:8" ht="135.75" customHeight="1">
      <c r="A28" s="191" t="s">
        <v>154</v>
      </c>
      <c r="B28" s="192"/>
      <c r="C28" s="192"/>
      <c r="D28" s="192"/>
      <c r="E28" s="192"/>
      <c r="F28" s="192"/>
      <c r="G28" s="192"/>
      <c r="H28" s="192"/>
    </row>
    <row r="29" spans="1:8" ht="47.25" customHeight="1">
      <c r="A29" s="191" t="s">
        <v>72</v>
      </c>
      <c r="B29" s="191"/>
      <c r="C29" s="191"/>
      <c r="D29" s="191"/>
      <c r="E29" s="191"/>
      <c r="F29" s="191"/>
      <c r="G29" s="191"/>
      <c r="H29" s="191"/>
    </row>
    <row r="30" ht="15.75">
      <c r="A30" s="148" t="s">
        <v>148</v>
      </c>
    </row>
    <row r="31" spans="1:6" ht="13.5" customHeight="1">
      <c r="A31" s="139" t="s">
        <v>149</v>
      </c>
      <c r="F31" s="153"/>
    </row>
    <row r="32" spans="1:8" ht="13.5" customHeight="1">
      <c r="A32" s="189" t="s">
        <v>146</v>
      </c>
      <c r="B32" s="189"/>
      <c r="C32" s="189"/>
      <c r="D32" s="189"/>
      <c r="E32" s="189"/>
      <c r="F32" s="189"/>
      <c r="G32" s="189"/>
      <c r="H32" s="189"/>
    </row>
    <row r="33" spans="1:8" ht="13.5" customHeight="1">
      <c r="A33" s="151" t="s">
        <v>147</v>
      </c>
      <c r="B33" s="150"/>
      <c r="C33" s="150"/>
      <c r="D33" s="150"/>
      <c r="E33" s="150"/>
      <c r="H33" s="150"/>
    </row>
    <row r="34" spans="1:8" ht="9" customHeight="1">
      <c r="A34" s="151"/>
      <c r="B34" s="150"/>
      <c r="C34" s="150"/>
      <c r="D34" s="150"/>
      <c r="E34" s="150"/>
      <c r="F34" s="150"/>
      <c r="G34" s="150"/>
      <c r="H34" s="150"/>
    </row>
    <row r="35" s="140" customFormat="1" ht="13.5" customHeight="1">
      <c r="A35" s="139" t="s">
        <v>151</v>
      </c>
    </row>
  </sheetData>
  <sheetProtection sheet="1"/>
  <mergeCells count="8">
    <mergeCell ref="B12:H13"/>
    <mergeCell ref="B11:H11"/>
    <mergeCell ref="A32:H32"/>
    <mergeCell ref="F16:H16"/>
    <mergeCell ref="A29:H29"/>
    <mergeCell ref="A28:H28"/>
    <mergeCell ref="A23:H23"/>
    <mergeCell ref="A24:H24"/>
  </mergeCells>
  <hyperlinks>
    <hyperlink ref="F16" r:id="rId1" display="www.sz.ch/steuern/se"/>
    <hyperlink ref="B11:H11" location="'Deklaration-Berechnung'!A1" display="Deklaration-Berechnungstabelle "/>
    <hyperlink ref="B12:H13" location="'Tabelle 3. Säule'!A1" display="'Tabelle 3. Säule'!A1"/>
  </hyperlinks>
  <printOptions/>
  <pageMargins left="0.787401575" right="0.787401575" top="0.59" bottom="0.59" header="0.4921259845" footer="0.4921259845"/>
  <pageSetup fitToHeight="1" fitToWidth="1" horizontalDpi="600" verticalDpi="600" orientation="portrait" paperSize="9" scale="95"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2:S146"/>
  <sheetViews>
    <sheetView showZeros="0" zoomScalePageLayoutView="0" workbookViewId="0" topLeftCell="A1">
      <selection activeCell="C21" sqref="C21"/>
    </sheetView>
  </sheetViews>
  <sheetFormatPr defaultColWidth="11.421875" defaultRowHeight="12.75"/>
  <cols>
    <col min="1" max="1" width="4.421875" style="10" customWidth="1"/>
    <col min="2" max="2" width="8.28125" style="10" customWidth="1"/>
    <col min="3" max="3" width="7.00390625" style="10" customWidth="1"/>
    <col min="4" max="4" width="10.00390625" style="10" customWidth="1"/>
    <col min="5" max="5" width="6.7109375" style="10" customWidth="1"/>
    <col min="6" max="6" width="8.00390625" style="10" customWidth="1"/>
    <col min="7" max="7" width="5.421875" style="11" customWidth="1"/>
    <col min="8" max="8" width="9.57421875" style="11" customWidth="1"/>
    <col min="9" max="9" width="10.8515625" style="11" customWidth="1"/>
    <col min="10" max="10" width="0.71875" style="11" customWidth="1"/>
    <col min="11" max="11" width="10.8515625" style="11" customWidth="1"/>
    <col min="12" max="12" width="0.9921875" style="11" customWidth="1"/>
    <col min="13" max="14" width="9.8515625" style="11" customWidth="1"/>
    <col min="15" max="15" width="0.71875" style="11" customWidth="1"/>
    <col min="16" max="16" width="9.8515625" style="11" customWidth="1"/>
    <col min="17" max="17" width="8.8515625" style="168" customWidth="1"/>
    <col min="18" max="16384" width="11.421875" style="10" customWidth="1"/>
  </cols>
  <sheetData>
    <row r="1" ht="9" customHeight="1"/>
    <row r="2" spans="7:18" ht="18.75" customHeight="1">
      <c r="G2" s="12" t="s">
        <v>61</v>
      </c>
      <c r="M2" s="11" t="s">
        <v>45</v>
      </c>
      <c r="O2" s="13"/>
      <c r="P2" s="13" t="s">
        <v>49</v>
      </c>
      <c r="R2" s="168"/>
    </row>
    <row r="3" spans="7:13" ht="13.5" customHeight="1">
      <c r="G3" s="12" t="s">
        <v>62</v>
      </c>
      <c r="M3" s="11" t="s">
        <v>44</v>
      </c>
    </row>
    <row r="4" spans="15:16" ht="12.75" customHeight="1">
      <c r="O4" s="74"/>
      <c r="P4" s="74" t="s">
        <v>153</v>
      </c>
    </row>
    <row r="5" spans="1:17" s="15" customFormat="1" ht="15.75" customHeight="1" thickBot="1">
      <c r="A5" s="14"/>
      <c r="G5" s="16"/>
      <c r="H5" s="16"/>
      <c r="I5" s="16"/>
      <c r="J5" s="16"/>
      <c r="K5" s="17"/>
      <c r="L5" s="17"/>
      <c r="N5" s="18"/>
      <c r="O5" s="18"/>
      <c r="P5" s="16"/>
      <c r="Q5" s="169"/>
    </row>
    <row r="6" spans="1:17" s="19" customFormat="1" ht="21.75" customHeight="1">
      <c r="A6" s="195" t="s">
        <v>57</v>
      </c>
      <c r="B6" s="196"/>
      <c r="C6" s="196"/>
      <c r="D6" s="196"/>
      <c r="E6" s="196"/>
      <c r="F6" s="196"/>
      <c r="G6" s="196"/>
      <c r="H6" s="196"/>
      <c r="I6" s="196"/>
      <c r="J6" s="196"/>
      <c r="K6" s="196"/>
      <c r="L6" s="196"/>
      <c r="M6" s="196"/>
      <c r="N6" s="196"/>
      <c r="O6" s="196"/>
      <c r="P6" s="197"/>
      <c r="Q6" s="170"/>
    </row>
    <row r="7" spans="1:16" ht="24.75" customHeight="1" thickBot="1">
      <c r="A7" s="198" t="s">
        <v>165</v>
      </c>
      <c r="B7" s="199"/>
      <c r="C7" s="199"/>
      <c r="D7" s="199"/>
      <c r="E7" s="199"/>
      <c r="F7" s="199"/>
      <c r="G7" s="199"/>
      <c r="H7" s="199"/>
      <c r="I7" s="199"/>
      <c r="J7" s="199"/>
      <c r="K7" s="199"/>
      <c r="L7" s="199"/>
      <c r="M7" s="199"/>
      <c r="N7" s="199"/>
      <c r="O7" s="199"/>
      <c r="P7" s="200"/>
    </row>
    <row r="8" spans="16:17" s="20" customFormat="1" ht="3" customHeight="1">
      <c r="P8" s="21"/>
      <c r="Q8" s="171"/>
    </row>
    <row r="9" spans="1:17" s="24" customFormat="1" ht="24.75" customHeight="1">
      <c r="A9" s="22" t="s">
        <v>91</v>
      </c>
      <c r="B9" s="22"/>
      <c r="C9" s="22"/>
      <c r="D9" s="22"/>
      <c r="E9" s="22"/>
      <c r="F9" s="22"/>
      <c r="G9" s="22"/>
      <c r="H9" s="22"/>
      <c r="I9" s="22"/>
      <c r="J9" s="22"/>
      <c r="K9" s="22"/>
      <c r="L9" s="22"/>
      <c r="M9" s="22"/>
      <c r="N9" s="22"/>
      <c r="O9" s="22"/>
      <c r="P9" s="23"/>
      <c r="Q9" s="172"/>
    </row>
    <row r="10" spans="1:17" s="2" customFormat="1" ht="13.5" customHeight="1">
      <c r="A10" s="2" t="s">
        <v>132</v>
      </c>
      <c r="G10" s="25"/>
      <c r="H10" s="25"/>
      <c r="I10" s="25"/>
      <c r="J10" s="25"/>
      <c r="K10" s="25"/>
      <c r="L10" s="25"/>
      <c r="M10" s="25"/>
      <c r="N10" s="25"/>
      <c r="O10" s="25"/>
      <c r="P10" s="25"/>
      <c r="Q10" s="173"/>
    </row>
    <row r="11" spans="1:17" s="2" customFormat="1" ht="12.75">
      <c r="A11" s="2" t="s">
        <v>133</v>
      </c>
      <c r="G11" s="25"/>
      <c r="H11" s="25"/>
      <c r="I11" s="25"/>
      <c r="J11" s="25"/>
      <c r="K11" s="25"/>
      <c r="L11" s="25"/>
      <c r="M11" s="25"/>
      <c r="N11" s="25"/>
      <c r="O11" s="25"/>
      <c r="P11" s="25"/>
      <c r="Q11" s="173"/>
    </row>
    <row r="12" spans="1:17" s="27" customFormat="1" ht="12">
      <c r="A12" s="26"/>
      <c r="G12" s="28"/>
      <c r="H12" s="28"/>
      <c r="I12" s="28"/>
      <c r="J12" s="28"/>
      <c r="K12" s="28"/>
      <c r="L12" s="28"/>
      <c r="M12" s="28"/>
      <c r="N12" s="28"/>
      <c r="O12" s="28"/>
      <c r="P12" s="28"/>
      <c r="Q12" s="174"/>
    </row>
    <row r="13" spans="1:17" s="2" customFormat="1" ht="12.75">
      <c r="A13" s="2" t="s">
        <v>92</v>
      </c>
      <c r="G13" s="25"/>
      <c r="H13" s="25"/>
      <c r="I13" s="25"/>
      <c r="J13" s="25"/>
      <c r="K13" s="25"/>
      <c r="L13" s="25"/>
      <c r="M13" s="25"/>
      <c r="N13" s="25"/>
      <c r="O13" s="25"/>
      <c r="P13" s="25"/>
      <c r="Q13" s="173"/>
    </row>
    <row r="14" spans="1:17" s="2" customFormat="1" ht="12.75">
      <c r="A14" s="2" t="s">
        <v>93</v>
      </c>
      <c r="G14" s="25"/>
      <c r="H14" s="25"/>
      <c r="I14" s="25"/>
      <c r="J14" s="25"/>
      <c r="K14" s="25"/>
      <c r="L14" s="25"/>
      <c r="M14" s="25"/>
      <c r="N14" s="25"/>
      <c r="O14" s="25"/>
      <c r="P14" s="25"/>
      <c r="Q14" s="173"/>
    </row>
    <row r="15" spans="1:17" s="27" customFormat="1" ht="11.25" customHeight="1">
      <c r="A15" s="103" t="s">
        <v>84</v>
      </c>
      <c r="G15" s="28"/>
      <c r="H15" s="28"/>
      <c r="I15" s="28"/>
      <c r="J15" s="28"/>
      <c r="K15" s="28"/>
      <c r="L15" s="28"/>
      <c r="M15" s="28"/>
      <c r="N15" s="28"/>
      <c r="O15" s="28"/>
      <c r="P15" s="28"/>
      <c r="Q15" s="173"/>
    </row>
    <row r="16" spans="7:17" s="27" customFormat="1" ht="25.5" customHeight="1">
      <c r="G16" s="28"/>
      <c r="H16" s="28"/>
      <c r="I16" s="28"/>
      <c r="J16" s="28"/>
      <c r="K16" s="28"/>
      <c r="L16" s="28"/>
      <c r="M16" s="28"/>
      <c r="N16" s="28"/>
      <c r="O16" s="28"/>
      <c r="P16" s="28"/>
      <c r="Q16" s="173"/>
    </row>
    <row r="17" spans="1:17" s="30" customFormat="1" ht="12.75">
      <c r="A17" s="29" t="s">
        <v>101</v>
      </c>
      <c r="G17" s="31"/>
      <c r="H17" s="31"/>
      <c r="I17" s="31"/>
      <c r="J17" s="31"/>
      <c r="K17" s="31"/>
      <c r="L17" s="31"/>
      <c r="M17" s="31"/>
      <c r="N17" s="31"/>
      <c r="O17" s="31"/>
      <c r="P17" s="31"/>
      <c r="Q17" s="173"/>
    </row>
    <row r="18" spans="1:17" s="30" customFormat="1" ht="12.75">
      <c r="A18" s="29" t="s">
        <v>102</v>
      </c>
      <c r="G18" s="31"/>
      <c r="H18" s="31"/>
      <c r="I18" s="31"/>
      <c r="J18" s="31"/>
      <c r="K18" s="31"/>
      <c r="L18" s="31"/>
      <c r="M18" s="31"/>
      <c r="N18" s="102"/>
      <c r="O18" s="102"/>
      <c r="P18" s="102"/>
      <c r="Q18" s="173"/>
    </row>
    <row r="19" spans="1:17" s="30" customFormat="1" ht="12.75">
      <c r="A19" s="29"/>
      <c r="G19" s="31"/>
      <c r="H19" s="31"/>
      <c r="I19" s="31"/>
      <c r="J19" s="31"/>
      <c r="K19" s="31"/>
      <c r="L19" s="31"/>
      <c r="M19" s="31"/>
      <c r="N19" s="102"/>
      <c r="O19" s="102"/>
      <c r="P19" s="102"/>
      <c r="Q19" s="173"/>
    </row>
    <row r="20" spans="1:18" s="27" customFormat="1" ht="12.75">
      <c r="A20" s="32" t="s">
        <v>110</v>
      </c>
      <c r="G20" s="28"/>
      <c r="H20" s="28"/>
      <c r="I20" s="28"/>
      <c r="J20" s="28"/>
      <c r="K20" s="28"/>
      <c r="L20" s="28"/>
      <c r="M20" s="28"/>
      <c r="N20" s="40"/>
      <c r="O20" s="40"/>
      <c r="Q20" s="173" t="str">
        <f>IF(M21="weiblich","FALSCH","WAHR")</f>
        <v>WAHR</v>
      </c>
      <c r="R20" s="48"/>
    </row>
    <row r="21" spans="1:18" s="27" customFormat="1" ht="12.75" customHeight="1">
      <c r="A21" s="26" t="s">
        <v>43</v>
      </c>
      <c r="C21" s="77"/>
      <c r="K21" s="33" t="s">
        <v>112</v>
      </c>
      <c r="L21" s="33"/>
      <c r="M21" s="165" t="s">
        <v>161</v>
      </c>
      <c r="N21" s="26"/>
      <c r="O21" s="26"/>
      <c r="Q21" s="173" t="str">
        <f>IF(M22="ja","FALSCH","WAHR")</f>
        <v>WAHR</v>
      </c>
      <c r="R21" s="48"/>
    </row>
    <row r="22" spans="1:17" s="27" customFormat="1" ht="12.75" customHeight="1">
      <c r="A22" s="27" t="s">
        <v>34</v>
      </c>
      <c r="C22" s="201"/>
      <c r="D22" s="201"/>
      <c r="E22" s="201"/>
      <c r="K22" s="33" t="s">
        <v>113</v>
      </c>
      <c r="L22" s="33"/>
      <c r="M22" s="165" t="s">
        <v>162</v>
      </c>
      <c r="N22" s="26"/>
      <c r="O22" s="26"/>
      <c r="Q22" s="173"/>
    </row>
    <row r="23" spans="1:17" s="27" customFormat="1" ht="12.75" customHeight="1">
      <c r="A23" s="27" t="s">
        <v>7</v>
      </c>
      <c r="C23" s="204"/>
      <c r="D23" s="204"/>
      <c r="E23" s="204"/>
      <c r="K23" s="33" t="s">
        <v>109</v>
      </c>
      <c r="L23" s="33"/>
      <c r="M23" s="166"/>
      <c r="P23" s="28"/>
      <c r="Q23" s="173"/>
    </row>
    <row r="24" spans="1:17" s="27" customFormat="1" ht="12.75" customHeight="1">
      <c r="A24" s="27" t="s">
        <v>35</v>
      </c>
      <c r="C24" s="205"/>
      <c r="D24" s="205"/>
      <c r="E24" s="205"/>
      <c r="K24" s="33" t="s">
        <v>111</v>
      </c>
      <c r="L24" s="33"/>
      <c r="M24" s="166"/>
      <c r="N24" s="35"/>
      <c r="O24" s="35"/>
      <c r="P24" s="28"/>
      <c r="Q24" s="173"/>
    </row>
    <row r="25" spans="11:17" s="27" customFormat="1" ht="12.75" customHeight="1">
      <c r="K25" s="33" t="s">
        <v>20</v>
      </c>
      <c r="L25" s="33"/>
      <c r="M25" s="167">
        <f>IF(M23="","",DATEDIF(M24,M23,"y"))</f>
      </c>
      <c r="N25" s="35"/>
      <c r="O25" s="35"/>
      <c r="P25" s="28"/>
      <c r="Q25" s="173"/>
    </row>
    <row r="26" spans="1:17" s="27" customFormat="1" ht="12.75" customHeight="1">
      <c r="A26" s="113">
        <f>IF(M25&lt;=54,"Altersgrenze nicht erreicht: Deklaration ist nur möglich, wenn Unfähigkeit zur Weiterführung der selbst. Erwerbstätigkeit infolge Invalidität vorliegt.","")</f>
      </c>
      <c r="L26" s="33"/>
      <c r="M26" s="41"/>
      <c r="N26" s="35"/>
      <c r="O26" s="35"/>
      <c r="P26" s="28"/>
      <c r="Q26" s="173"/>
    </row>
    <row r="27" spans="11:17" s="27" customFormat="1" ht="6" customHeight="1">
      <c r="K27" s="33"/>
      <c r="L27" s="33"/>
      <c r="M27" s="167"/>
      <c r="N27" s="35"/>
      <c r="O27" s="35"/>
      <c r="P27" s="28"/>
      <c r="Q27" s="173"/>
    </row>
    <row r="28" spans="11:17" s="27" customFormat="1" ht="12.75" customHeight="1">
      <c r="K28" s="33" t="s">
        <v>163</v>
      </c>
      <c r="L28" s="33"/>
      <c r="M28" s="165" t="s">
        <v>162</v>
      </c>
      <c r="N28" s="26"/>
      <c r="O28" s="26"/>
      <c r="P28" s="28"/>
      <c r="Q28" s="173" t="str">
        <f>IF(M28="ja","FALSCH","WAHR")</f>
        <v>WAHR</v>
      </c>
    </row>
    <row r="29" spans="1:17" s="27" customFormat="1" ht="12.75" customHeight="1">
      <c r="A29" s="26">
        <f>IF(Q28="WAHR","","Die privilegierte Besteuerung des Liquidationsgewinns kann nur einmal geltend gemacht werden!")</f>
      </c>
      <c r="K29" s="33"/>
      <c r="L29" s="33"/>
      <c r="M29" s="34"/>
      <c r="N29" s="26"/>
      <c r="O29" s="26"/>
      <c r="P29" s="28"/>
      <c r="Q29" s="173"/>
    </row>
    <row r="30" spans="1:17" s="27" customFormat="1" ht="13.5" customHeight="1">
      <c r="A30" s="36"/>
      <c r="G30" s="28"/>
      <c r="H30" s="28"/>
      <c r="I30" s="28"/>
      <c r="J30" s="28"/>
      <c r="M30" s="203" t="s">
        <v>58</v>
      </c>
      <c r="N30" s="203"/>
      <c r="O30" s="203"/>
      <c r="P30" s="203"/>
      <c r="Q30" s="173"/>
    </row>
    <row r="31" spans="1:17" s="27" customFormat="1" ht="7.5" customHeight="1">
      <c r="A31" s="36"/>
      <c r="G31" s="28"/>
      <c r="H31" s="28"/>
      <c r="I31" s="28"/>
      <c r="J31" s="28"/>
      <c r="N31" s="106"/>
      <c r="O31" s="106"/>
      <c r="P31" s="106"/>
      <c r="Q31" s="173"/>
    </row>
    <row r="32" spans="1:17" s="30" customFormat="1" ht="12.75">
      <c r="A32" s="37" t="s">
        <v>28</v>
      </c>
      <c r="B32" s="29" t="s">
        <v>85</v>
      </c>
      <c r="C32" s="29"/>
      <c r="G32" s="31"/>
      <c r="H32" s="31"/>
      <c r="I32" s="4"/>
      <c r="J32" s="4"/>
      <c r="N32" s="80" t="s">
        <v>78</v>
      </c>
      <c r="O32" s="80"/>
      <c r="P32" s="86" t="s">
        <v>79</v>
      </c>
      <c r="Q32" s="173"/>
    </row>
    <row r="33" spans="1:17" s="27" customFormat="1" ht="12">
      <c r="A33" s="33"/>
      <c r="B33" s="27" t="s">
        <v>36</v>
      </c>
      <c r="G33" s="28"/>
      <c r="H33" s="28"/>
      <c r="K33" s="1"/>
      <c r="L33" s="1"/>
      <c r="N33" s="3"/>
      <c r="O33" s="3"/>
      <c r="P33" s="87"/>
      <c r="Q33" s="175"/>
    </row>
    <row r="34" spans="1:17" s="27" customFormat="1" ht="12">
      <c r="A34" s="33">
        <v>128</v>
      </c>
      <c r="B34" s="27" t="s">
        <v>37</v>
      </c>
      <c r="G34" s="28"/>
      <c r="H34" s="28"/>
      <c r="M34" s="78"/>
      <c r="N34" s="3"/>
      <c r="O34" s="3"/>
      <c r="P34" s="87"/>
      <c r="Q34" s="175"/>
    </row>
    <row r="35" spans="1:17" s="27" customFormat="1" ht="12">
      <c r="A35" s="33">
        <v>129</v>
      </c>
      <c r="B35" s="27" t="s">
        <v>83</v>
      </c>
      <c r="G35" s="28"/>
      <c r="H35" s="28"/>
      <c r="M35" s="79"/>
      <c r="N35" s="3"/>
      <c r="O35" s="3"/>
      <c r="P35" s="87"/>
      <c r="Q35" s="175"/>
    </row>
    <row r="36" spans="1:17" s="26" customFormat="1" ht="12">
      <c r="A36" s="39">
        <v>130</v>
      </c>
      <c r="B36" s="26" t="s">
        <v>124</v>
      </c>
      <c r="G36" s="40"/>
      <c r="H36" s="40"/>
      <c r="I36" s="103"/>
      <c r="M36" s="3">
        <f>M34-M35</f>
        <v>0</v>
      </c>
      <c r="N36" s="5"/>
      <c r="O36" s="5"/>
      <c r="P36" s="88">
        <f>IF(Q21="FALSCH",0,IF(M36&lt;0,0,M36))</f>
        <v>0</v>
      </c>
      <c r="Q36" s="177">
        <f>IF(M36&lt;0,"Hinweis: Verluste werden nicht angerechnet","")</f>
      </c>
    </row>
    <row r="37" spans="1:17" s="27" customFormat="1" ht="12">
      <c r="A37" s="33"/>
      <c r="G37" s="28"/>
      <c r="H37" s="28"/>
      <c r="I37" s="3"/>
      <c r="J37" s="3"/>
      <c r="M37" s="3"/>
      <c r="N37" s="3"/>
      <c r="O37" s="3"/>
      <c r="P37" s="87"/>
      <c r="Q37" s="175"/>
    </row>
    <row r="38" spans="1:17" s="27" customFormat="1" ht="12">
      <c r="A38" s="33">
        <v>137</v>
      </c>
      <c r="B38" s="27" t="s">
        <v>144</v>
      </c>
      <c r="G38" s="28"/>
      <c r="H38" s="28"/>
      <c r="I38" s="3"/>
      <c r="J38" s="3"/>
      <c r="M38" s="3"/>
      <c r="N38" s="3"/>
      <c r="O38" s="3"/>
      <c r="P38" s="87"/>
      <c r="Q38" s="175"/>
    </row>
    <row r="39" spans="1:17" s="27" customFormat="1" ht="12">
      <c r="A39" s="33"/>
      <c r="B39" s="27" t="s">
        <v>145</v>
      </c>
      <c r="G39" s="28"/>
      <c r="H39" s="28"/>
      <c r="I39" s="3"/>
      <c r="J39" s="3"/>
      <c r="M39" s="3">
        <f>IF(M36&lt;0,M34,M35)</f>
        <v>0</v>
      </c>
      <c r="N39" s="3"/>
      <c r="O39" s="3"/>
      <c r="P39" s="87"/>
      <c r="Q39" s="175"/>
    </row>
    <row r="40" spans="1:17" s="27" customFormat="1" ht="12">
      <c r="A40" s="33">
        <v>138</v>
      </c>
      <c r="B40" s="27" t="s">
        <v>38</v>
      </c>
      <c r="G40" s="28"/>
      <c r="H40" s="28"/>
      <c r="I40" s="3"/>
      <c r="J40" s="3"/>
      <c r="M40" s="82"/>
      <c r="N40" s="3"/>
      <c r="O40" s="3"/>
      <c r="P40" s="87"/>
      <c r="Q40" s="175"/>
    </row>
    <row r="41" spans="1:17" s="27" customFormat="1" ht="12">
      <c r="A41" s="33">
        <v>139</v>
      </c>
      <c r="B41" s="27" t="s">
        <v>119</v>
      </c>
      <c r="E41" s="38"/>
      <c r="G41" s="28"/>
      <c r="H41" s="28"/>
      <c r="I41" s="3"/>
      <c r="J41" s="3"/>
      <c r="M41" s="83"/>
      <c r="N41" s="3"/>
      <c r="O41" s="3"/>
      <c r="P41" s="87"/>
      <c r="Q41" s="175"/>
    </row>
    <row r="42" spans="1:17" s="26" customFormat="1" ht="12">
      <c r="A42" s="39">
        <v>140</v>
      </c>
      <c r="B42" s="26" t="s">
        <v>123</v>
      </c>
      <c r="G42" s="40"/>
      <c r="H42" s="40"/>
      <c r="I42" s="5"/>
      <c r="J42" s="5"/>
      <c r="M42" s="5"/>
      <c r="N42" s="5">
        <f>IF(M39-M40-M41&lt;0,0,M39-M40-M41)</f>
        <v>0</v>
      </c>
      <c r="O42" s="5"/>
      <c r="P42" s="88">
        <f>N42</f>
        <v>0</v>
      </c>
      <c r="Q42" s="177">
        <f>IF(M39-M40-M41&lt;0,"Hinweis: Verluste werden nicht angerechnet","")</f>
      </c>
    </row>
    <row r="43" spans="1:17" s="26" customFormat="1" ht="12">
      <c r="A43" s="39"/>
      <c r="G43" s="40"/>
      <c r="H43" s="40"/>
      <c r="I43" s="5"/>
      <c r="J43" s="5"/>
      <c r="M43" s="5"/>
      <c r="N43" s="5"/>
      <c r="O43" s="5"/>
      <c r="P43" s="88"/>
      <c r="Q43" s="177"/>
    </row>
    <row r="44" spans="1:17" s="26" customFormat="1" ht="12">
      <c r="A44" s="39">
        <v>145</v>
      </c>
      <c r="B44" s="26" t="s">
        <v>136</v>
      </c>
      <c r="G44" s="40"/>
      <c r="H44" s="40"/>
      <c r="I44" s="5"/>
      <c r="J44" s="5"/>
      <c r="M44" s="5"/>
      <c r="N44" s="131"/>
      <c r="O44" s="5"/>
      <c r="P44" s="88"/>
      <c r="Q44" s="177">
        <f>IF(M41-M42-M43&lt;0,"Hinweis: Verluste werden nicht angerechnet","")</f>
      </c>
    </row>
    <row r="45" spans="1:17" s="26" customFormat="1" ht="12">
      <c r="A45" s="39"/>
      <c r="B45" s="51" t="s">
        <v>143</v>
      </c>
      <c r="G45" s="40"/>
      <c r="H45" s="40"/>
      <c r="I45" s="5"/>
      <c r="J45" s="5"/>
      <c r="M45" s="5"/>
      <c r="N45" s="5"/>
      <c r="O45" s="5"/>
      <c r="P45" s="88"/>
      <c r="Q45" s="177"/>
    </row>
    <row r="46" spans="1:17" s="26" customFormat="1" ht="12">
      <c r="A46" s="39"/>
      <c r="G46" s="40"/>
      <c r="H46" s="40"/>
      <c r="I46" s="5"/>
      <c r="J46" s="5"/>
      <c r="M46" s="5"/>
      <c r="N46" s="5"/>
      <c r="O46" s="5"/>
      <c r="P46" s="88"/>
      <c r="Q46" s="178"/>
    </row>
    <row r="47" spans="1:17" s="27" customFormat="1" ht="3" customHeight="1">
      <c r="A47" s="33"/>
      <c r="G47" s="28"/>
      <c r="H47" s="28"/>
      <c r="I47" s="3"/>
      <c r="J47" s="3"/>
      <c r="M47" s="1"/>
      <c r="N47" s="3"/>
      <c r="O47" s="3"/>
      <c r="P47" s="87"/>
      <c r="Q47" s="175"/>
    </row>
    <row r="48" spans="1:17" s="27" customFormat="1" ht="12">
      <c r="A48" s="33">
        <v>148</v>
      </c>
      <c r="B48" s="27" t="s">
        <v>86</v>
      </c>
      <c r="G48" s="28"/>
      <c r="H48" s="28"/>
      <c r="I48" s="3"/>
      <c r="J48" s="3"/>
      <c r="M48" s="78"/>
      <c r="N48" s="3"/>
      <c r="O48" s="3"/>
      <c r="P48" s="87"/>
      <c r="Q48" s="175"/>
    </row>
    <row r="49" spans="1:17" s="27" customFormat="1" ht="12">
      <c r="A49" s="33">
        <v>149</v>
      </c>
      <c r="B49" s="27" t="s">
        <v>120</v>
      </c>
      <c r="E49" s="38"/>
      <c r="G49" s="28"/>
      <c r="H49" s="28"/>
      <c r="I49" s="136"/>
      <c r="J49" s="3"/>
      <c r="M49" s="83"/>
      <c r="N49" s="3"/>
      <c r="O49" s="3"/>
      <c r="P49" s="87"/>
      <c r="Q49" s="175"/>
    </row>
    <row r="50" spans="1:17" s="26" customFormat="1" ht="12">
      <c r="A50" s="39">
        <v>150</v>
      </c>
      <c r="B50" s="26" t="s">
        <v>27</v>
      </c>
      <c r="G50" s="40"/>
      <c r="H50" s="40"/>
      <c r="I50" s="5"/>
      <c r="J50" s="5"/>
      <c r="M50" s="5"/>
      <c r="N50" s="8">
        <f>IF(M48-M49&lt;0,0,M48-M49)</f>
        <v>0</v>
      </c>
      <c r="O50" s="5"/>
      <c r="P50" s="90">
        <f>N50</f>
        <v>0</v>
      </c>
      <c r="Q50" s="177">
        <f>IF(M48-M49&lt;0,"Hinweis: Verluste werden nicht angerechnet","")</f>
      </c>
    </row>
    <row r="51" spans="1:17" s="26" customFormat="1" ht="18" customHeight="1">
      <c r="A51" s="39">
        <v>160</v>
      </c>
      <c r="B51" s="26" t="s">
        <v>103</v>
      </c>
      <c r="G51" s="40"/>
      <c r="H51" s="40"/>
      <c r="I51" s="5"/>
      <c r="J51" s="5"/>
      <c r="M51" s="5"/>
      <c r="N51" s="6">
        <f>SUM(N42-N44+N50)</f>
        <v>0</v>
      </c>
      <c r="O51" s="5"/>
      <c r="P51" s="88">
        <f>P50+P42+P36</f>
        <v>0</v>
      </c>
      <c r="Q51" s="178"/>
    </row>
    <row r="52" spans="1:17" s="26" customFormat="1" ht="13.5" customHeight="1">
      <c r="A52" s="39"/>
      <c r="G52" s="40"/>
      <c r="H52" s="40"/>
      <c r="I52" s="5"/>
      <c r="J52" s="5"/>
      <c r="M52" s="6"/>
      <c r="N52" s="6"/>
      <c r="O52" s="6"/>
      <c r="P52" s="88"/>
      <c r="Q52" s="178"/>
    </row>
    <row r="53" spans="1:17" s="43" customFormat="1" ht="12.75">
      <c r="A53" s="37" t="s">
        <v>29</v>
      </c>
      <c r="B53" s="43" t="s">
        <v>121</v>
      </c>
      <c r="C53" s="30"/>
      <c r="D53" s="30"/>
      <c r="E53" s="30"/>
      <c r="F53" s="30"/>
      <c r="G53" s="30"/>
      <c r="H53" s="30"/>
      <c r="I53" s="4"/>
      <c r="J53" s="4"/>
      <c r="K53" s="157" t="s">
        <v>78</v>
      </c>
      <c r="L53" s="157"/>
      <c r="M53" s="157" t="s">
        <v>79</v>
      </c>
      <c r="N53" s="4"/>
      <c r="O53" s="4"/>
      <c r="P53" s="158"/>
      <c r="Q53" s="179"/>
    </row>
    <row r="54" spans="1:17" s="26" customFormat="1" ht="12">
      <c r="A54" s="33">
        <v>168</v>
      </c>
      <c r="B54" s="27" t="s">
        <v>21</v>
      </c>
      <c r="E54" s="41"/>
      <c r="F54" s="41">
        <f>IF(M23="","",YEAR(M23)-1)</f>
      </c>
      <c r="G54" s="28"/>
      <c r="H54" s="28"/>
      <c r="I54" s="3"/>
      <c r="J54" s="3"/>
      <c r="K54" s="159"/>
      <c r="M54" s="159">
        <f>K54</f>
        <v>0</v>
      </c>
      <c r="N54" s="5"/>
      <c r="O54" s="5"/>
      <c r="P54" s="160"/>
      <c r="Q54" s="178"/>
    </row>
    <row r="55" spans="1:17" s="26" customFormat="1" ht="12">
      <c r="A55" s="33">
        <v>169</v>
      </c>
      <c r="B55" s="27" t="s">
        <v>152</v>
      </c>
      <c r="C55" s="41"/>
      <c r="D55" s="27"/>
      <c r="E55" s="41"/>
      <c r="F55" s="27"/>
      <c r="G55" s="28"/>
      <c r="H55" s="28"/>
      <c r="I55" s="136"/>
      <c r="J55" s="3"/>
      <c r="K55" s="161">
        <f>M55</f>
        <v>0</v>
      </c>
      <c r="M55" s="162"/>
      <c r="N55" s="3"/>
      <c r="O55" s="5"/>
      <c r="P55" s="88"/>
      <c r="Q55" s="177">
        <f>IF(M54-M55&lt;0,"Hinweis: Verluste beim Bund werden nicht angerechnet","")</f>
      </c>
    </row>
    <row r="56" spans="1:17" s="26" customFormat="1" ht="12">
      <c r="A56" s="39">
        <v>170</v>
      </c>
      <c r="B56" s="26" t="s">
        <v>39</v>
      </c>
      <c r="G56" s="40"/>
      <c r="H56" s="40"/>
      <c r="I56" s="5"/>
      <c r="J56" s="5"/>
      <c r="M56" s="5"/>
      <c r="N56" s="8">
        <f>IF(K54-K55&lt;0,0,K54-K55)</f>
        <v>0</v>
      </c>
      <c r="O56" s="5"/>
      <c r="P56" s="163">
        <f>IF(M54-M55&lt;0,0,M54-M55)</f>
        <v>0</v>
      </c>
      <c r="Q56" s="177">
        <f>IF(K54-K55&lt;0,"Hinweis: Verluste beim Kanton werden nicht angerechnet","")</f>
      </c>
    </row>
    <row r="57" spans="1:17" s="27" customFormat="1" ht="16.5" customHeight="1">
      <c r="A57" s="39">
        <v>180</v>
      </c>
      <c r="B57" s="26" t="s">
        <v>105</v>
      </c>
      <c r="G57" s="28"/>
      <c r="H57" s="28"/>
      <c r="I57" s="3"/>
      <c r="J57" s="3"/>
      <c r="K57" s="3"/>
      <c r="L57" s="3"/>
      <c r="N57" s="5">
        <f>N51+N56</f>
        <v>0</v>
      </c>
      <c r="O57" s="3"/>
      <c r="P57" s="88">
        <f>P51+P56</f>
        <v>0</v>
      </c>
      <c r="Q57" s="175"/>
    </row>
    <row r="58" spans="1:17" s="27" customFormat="1" ht="12.75" customHeight="1">
      <c r="A58" s="39"/>
      <c r="B58" s="26"/>
      <c r="G58" s="28"/>
      <c r="H58" s="28"/>
      <c r="I58" s="3"/>
      <c r="J58" s="3"/>
      <c r="L58" s="3"/>
      <c r="N58" s="5"/>
      <c r="O58" s="3"/>
      <c r="P58" s="88"/>
      <c r="Q58" s="175"/>
    </row>
    <row r="59" spans="1:17" s="27" customFormat="1" ht="12.75" customHeight="1">
      <c r="A59" s="37" t="s">
        <v>30</v>
      </c>
      <c r="B59" s="43" t="s">
        <v>122</v>
      </c>
      <c r="G59" s="28"/>
      <c r="H59" s="28"/>
      <c r="J59" s="3"/>
      <c r="L59" s="119"/>
      <c r="M59" s="39">
        <f>IF(M23="","",YEAR(M23))</f>
      </c>
      <c r="N59" s="5"/>
      <c r="O59" s="3"/>
      <c r="P59" s="88"/>
      <c r="Q59" s="175"/>
    </row>
    <row r="60" spans="1:17" s="26" customFormat="1" ht="13.5" customHeight="1">
      <c r="A60" s="33">
        <v>189</v>
      </c>
      <c r="B60" s="27" t="s">
        <v>129</v>
      </c>
      <c r="C60" s="27"/>
      <c r="D60" s="27"/>
      <c r="E60" s="27"/>
      <c r="F60" s="27"/>
      <c r="G60" s="27"/>
      <c r="H60" s="27"/>
      <c r="I60" s="117">
        <v>0.1</v>
      </c>
      <c r="K60" s="27"/>
      <c r="L60" s="118"/>
      <c r="M60" s="120">
        <f>P51*I60</f>
        <v>0</v>
      </c>
      <c r="N60" s="99">
        <f>P60</f>
        <v>0</v>
      </c>
      <c r="O60" s="5"/>
      <c r="P60" s="83">
        <f>M60</f>
        <v>0</v>
      </c>
      <c r="Q60" s="178"/>
    </row>
    <row r="61" spans="1:17" s="26" customFormat="1" ht="13.5" customHeight="1">
      <c r="A61" s="33"/>
      <c r="B61" s="51" t="s">
        <v>130</v>
      </c>
      <c r="C61" s="27"/>
      <c r="D61" s="27"/>
      <c r="E61" s="27"/>
      <c r="F61" s="27"/>
      <c r="G61" s="27"/>
      <c r="H61" s="27"/>
      <c r="K61" s="27"/>
      <c r="L61" s="3"/>
      <c r="M61" s="107" t="s">
        <v>131</v>
      </c>
      <c r="N61" s="109"/>
      <c r="O61" s="5"/>
      <c r="P61" s="87"/>
      <c r="Q61" s="178"/>
    </row>
    <row r="62" spans="1:17" s="26" customFormat="1" ht="12.75" customHeight="1">
      <c r="A62" s="33"/>
      <c r="C62" s="27"/>
      <c r="D62" s="27"/>
      <c r="E62" s="27"/>
      <c r="F62" s="27"/>
      <c r="G62" s="27"/>
      <c r="H62" s="27"/>
      <c r="I62" s="27"/>
      <c r="J62" s="27"/>
      <c r="K62" s="27"/>
      <c r="L62" s="27"/>
      <c r="N62" s="3"/>
      <c r="O62" s="3"/>
      <c r="P62" s="87"/>
      <c r="Q62" s="175"/>
    </row>
    <row r="63" spans="1:17" s="26" customFormat="1" ht="12">
      <c r="A63" s="39">
        <v>190</v>
      </c>
      <c r="B63" s="26" t="s">
        <v>104</v>
      </c>
      <c r="G63" s="40"/>
      <c r="H63" s="40"/>
      <c r="I63" s="40"/>
      <c r="J63" s="40"/>
      <c r="K63" s="27"/>
      <c r="L63" s="40"/>
      <c r="M63" s="40"/>
      <c r="N63" s="64">
        <f>N57-N60</f>
        <v>0</v>
      </c>
      <c r="O63" s="40"/>
      <c r="P63" s="88">
        <f>P57-P60</f>
        <v>0</v>
      </c>
      <c r="Q63" s="178"/>
    </row>
    <row r="64" spans="1:17" s="27" customFormat="1" ht="12">
      <c r="A64" s="33"/>
      <c r="G64" s="28"/>
      <c r="H64" s="28"/>
      <c r="I64" s="40"/>
      <c r="J64" s="40"/>
      <c r="K64" s="57"/>
      <c r="L64" s="57"/>
      <c r="M64" s="5"/>
      <c r="N64" s="3"/>
      <c r="O64" s="3"/>
      <c r="P64" s="87"/>
      <c r="Q64" s="175"/>
    </row>
    <row r="65" spans="1:17" s="27" customFormat="1" ht="12.75">
      <c r="A65" s="37" t="s">
        <v>106</v>
      </c>
      <c r="B65" s="43" t="s">
        <v>108</v>
      </c>
      <c r="C65" s="30"/>
      <c r="D65" s="30"/>
      <c r="E65" s="30"/>
      <c r="F65" s="30"/>
      <c r="G65" s="31"/>
      <c r="H65" s="31"/>
      <c r="I65" s="4"/>
      <c r="K65" s="80" t="s">
        <v>78</v>
      </c>
      <c r="L65" s="80"/>
      <c r="M65" s="80" t="s">
        <v>79</v>
      </c>
      <c r="N65" s="4"/>
      <c r="O65" s="4"/>
      <c r="P65" s="89"/>
      <c r="Q65" s="175"/>
    </row>
    <row r="66" spans="1:17" s="27" customFormat="1" ht="12">
      <c r="A66" s="33">
        <v>197</v>
      </c>
      <c r="B66" s="44" t="s">
        <v>75</v>
      </c>
      <c r="C66" s="44"/>
      <c r="D66" s="44"/>
      <c r="E66" s="44"/>
      <c r="F66" s="44"/>
      <c r="G66" s="28"/>
      <c r="H66" s="28"/>
      <c r="I66" s="3"/>
      <c r="J66" s="3"/>
      <c r="M66" s="3"/>
      <c r="N66" s="3"/>
      <c r="O66" s="3"/>
      <c r="P66" s="87"/>
      <c r="Q66" s="175"/>
    </row>
    <row r="67" spans="1:17" s="27" customFormat="1" ht="12">
      <c r="A67" s="33"/>
      <c r="B67" s="44" t="s">
        <v>76</v>
      </c>
      <c r="C67" s="44"/>
      <c r="D67" s="44"/>
      <c r="E67" s="44"/>
      <c r="F67" s="44"/>
      <c r="G67" s="28"/>
      <c r="H67" s="28"/>
      <c r="I67" s="3"/>
      <c r="J67" s="3"/>
      <c r="K67" s="81"/>
      <c r="M67" s="81"/>
      <c r="N67" s="3"/>
      <c r="O67" s="3"/>
      <c r="P67" s="87"/>
      <c r="Q67" s="175"/>
    </row>
    <row r="68" spans="1:17" s="27" customFormat="1" ht="12">
      <c r="A68" s="33">
        <v>198</v>
      </c>
      <c r="B68" s="27" t="s">
        <v>22</v>
      </c>
      <c r="D68" s="45"/>
      <c r="E68" s="45"/>
      <c r="F68" s="45"/>
      <c r="G68" s="28"/>
      <c r="H68" s="28"/>
      <c r="I68" s="3"/>
      <c r="J68" s="3"/>
      <c r="K68" s="82"/>
      <c r="M68" s="82"/>
      <c r="N68" s="3"/>
      <c r="O68" s="3"/>
      <c r="P68" s="87"/>
      <c r="Q68" s="175"/>
    </row>
    <row r="69" spans="1:17" s="27" customFormat="1" ht="12">
      <c r="A69" s="33">
        <v>199</v>
      </c>
      <c r="B69" s="27" t="s">
        <v>23</v>
      </c>
      <c r="G69" s="28"/>
      <c r="H69" s="28"/>
      <c r="I69" s="3"/>
      <c r="J69" s="3"/>
      <c r="K69" s="83"/>
      <c r="M69" s="83"/>
      <c r="N69" s="3"/>
      <c r="O69" s="3"/>
      <c r="P69" s="87"/>
      <c r="Q69" s="175"/>
    </row>
    <row r="70" spans="1:17" s="27" customFormat="1" ht="12">
      <c r="A70" s="39">
        <v>200</v>
      </c>
      <c r="B70" s="26" t="s">
        <v>4</v>
      </c>
      <c r="C70" s="26"/>
      <c r="D70" s="26"/>
      <c r="E70" s="26"/>
      <c r="F70" s="26"/>
      <c r="G70" s="40"/>
      <c r="H70" s="40"/>
      <c r="I70" s="5"/>
      <c r="J70" s="5"/>
      <c r="K70" s="5">
        <f>SUM(K67:K69)</f>
        <v>0</v>
      </c>
      <c r="L70" s="5"/>
      <c r="M70" s="9">
        <f>SUM(M67:M69)</f>
        <v>0</v>
      </c>
      <c r="N70" s="8">
        <f>K70</f>
        <v>0</v>
      </c>
      <c r="O70" s="5"/>
      <c r="P70" s="90">
        <f>M70</f>
        <v>0</v>
      </c>
      <c r="Q70" s="175"/>
    </row>
    <row r="71" spans="1:17" s="27" customFormat="1" ht="17.25" customHeight="1">
      <c r="A71" s="39">
        <v>250</v>
      </c>
      <c r="B71" s="26" t="s">
        <v>0</v>
      </c>
      <c r="F71" s="46" t="s">
        <v>40</v>
      </c>
      <c r="G71" s="28"/>
      <c r="H71" s="28"/>
      <c r="I71" s="40"/>
      <c r="J71" s="40"/>
      <c r="K71" s="57"/>
      <c r="L71" s="57"/>
      <c r="N71" s="5">
        <f>N63-N70</f>
        <v>0</v>
      </c>
      <c r="O71" s="3"/>
      <c r="P71" s="88">
        <f>P63-P70</f>
        <v>0</v>
      </c>
      <c r="Q71" s="175"/>
    </row>
    <row r="72" spans="1:17" s="27" customFormat="1" ht="12">
      <c r="A72" s="33"/>
      <c r="G72" s="28"/>
      <c r="H72" s="28"/>
      <c r="I72" s="40"/>
      <c r="J72" s="40"/>
      <c r="K72" s="57"/>
      <c r="L72" s="57"/>
      <c r="M72" s="5"/>
      <c r="N72" s="3"/>
      <c r="O72" s="3"/>
      <c r="P72" s="3"/>
      <c r="Q72" s="175"/>
    </row>
    <row r="73" spans="1:17" s="27" customFormat="1" ht="12">
      <c r="A73" s="33"/>
      <c r="G73" s="28"/>
      <c r="H73" s="28"/>
      <c r="I73" s="40"/>
      <c r="J73" s="40"/>
      <c r="K73" s="57"/>
      <c r="L73" s="57"/>
      <c r="M73" s="5"/>
      <c r="N73" s="3"/>
      <c r="O73" s="3"/>
      <c r="P73" s="3"/>
      <c r="Q73" s="175"/>
    </row>
    <row r="74" spans="1:17" s="27" customFormat="1" ht="12">
      <c r="A74" s="33"/>
      <c r="G74" s="28"/>
      <c r="H74" s="28"/>
      <c r="I74" s="40"/>
      <c r="J74" s="40"/>
      <c r="K74" s="57"/>
      <c r="L74" s="57"/>
      <c r="M74" s="5"/>
      <c r="N74" s="84" t="s">
        <v>78</v>
      </c>
      <c r="O74" s="84"/>
      <c r="P74" s="91" t="s">
        <v>79</v>
      </c>
      <c r="Q74" s="175"/>
    </row>
    <row r="75" spans="1:17" s="27" customFormat="1" ht="12">
      <c r="A75" s="39">
        <f>A71</f>
        <v>250</v>
      </c>
      <c r="B75" s="26" t="s">
        <v>97</v>
      </c>
      <c r="F75" s="46" t="s">
        <v>98</v>
      </c>
      <c r="G75" s="28"/>
      <c r="H75" s="28"/>
      <c r="I75" s="40"/>
      <c r="J75" s="40"/>
      <c r="K75" s="57"/>
      <c r="L75" s="57"/>
      <c r="M75" s="5"/>
      <c r="N75" s="5">
        <f>N71</f>
        <v>0</v>
      </c>
      <c r="O75" s="5"/>
      <c r="P75" s="92">
        <f>P71</f>
        <v>0</v>
      </c>
      <c r="Q75" s="175"/>
    </row>
    <row r="76" spans="1:17" s="27" customFormat="1" ht="8.25" customHeight="1">
      <c r="A76" s="33"/>
      <c r="G76" s="28"/>
      <c r="H76" s="28"/>
      <c r="I76" s="40"/>
      <c r="J76" s="40"/>
      <c r="K76" s="57"/>
      <c r="L76" s="57"/>
      <c r="M76" s="63"/>
      <c r="N76" s="57"/>
      <c r="O76" s="57"/>
      <c r="P76" s="93"/>
      <c r="Q76" s="175"/>
    </row>
    <row r="77" spans="1:17" s="30" customFormat="1" ht="12.75">
      <c r="A77" s="37" t="s">
        <v>107</v>
      </c>
      <c r="B77" s="29" t="s">
        <v>25</v>
      </c>
      <c r="C77" s="29"/>
      <c r="G77" s="114" t="str">
        <f>IF(M25&gt;69,"Einkauf beschränkt bis 70. Altersjahr","")</f>
        <v>Einkauf beschränkt bis 70. Altersjahr</v>
      </c>
      <c r="H77" s="114"/>
      <c r="I77" s="31"/>
      <c r="J77" s="31"/>
      <c r="K77" s="58"/>
      <c r="L77" s="58"/>
      <c r="M77" s="69"/>
      <c r="N77" s="58"/>
      <c r="O77" s="58"/>
      <c r="P77" s="94"/>
      <c r="Q77" s="176"/>
    </row>
    <row r="78" spans="1:17" s="27" customFormat="1" ht="12">
      <c r="A78" s="33"/>
      <c r="B78" s="27" t="s">
        <v>116</v>
      </c>
      <c r="G78" s="28"/>
      <c r="H78" s="28"/>
      <c r="I78" s="23"/>
      <c r="J78" s="23"/>
      <c r="K78" s="110"/>
      <c r="L78" s="57"/>
      <c r="M78" s="57"/>
      <c r="N78" s="57"/>
      <c r="O78" s="57"/>
      <c r="P78" s="93"/>
      <c r="Q78" s="175"/>
    </row>
    <row r="79" spans="1:17" s="27" customFormat="1" ht="2.25" customHeight="1">
      <c r="A79" s="33"/>
      <c r="G79" s="28"/>
      <c r="H79" s="28"/>
      <c r="I79" s="23"/>
      <c r="J79" s="23"/>
      <c r="K79" s="110"/>
      <c r="L79" s="57"/>
      <c r="M79" s="57"/>
      <c r="N79" s="57"/>
      <c r="O79" s="57"/>
      <c r="P79" s="93"/>
      <c r="Q79" s="175"/>
    </row>
    <row r="80" spans="1:17" s="27" customFormat="1" ht="12">
      <c r="A80" s="33"/>
      <c r="D80" s="47" t="s">
        <v>8</v>
      </c>
      <c r="F80" s="36" t="s">
        <v>60</v>
      </c>
      <c r="G80" s="23"/>
      <c r="H80" s="23"/>
      <c r="I80" s="70" t="s">
        <v>5</v>
      </c>
      <c r="J80" s="70"/>
      <c r="K80" s="110"/>
      <c r="N80" s="57"/>
      <c r="O80" s="57"/>
      <c r="P80" s="93"/>
      <c r="Q80" s="175"/>
    </row>
    <row r="81" spans="1:17" s="27" customFormat="1" ht="9" customHeight="1">
      <c r="A81" s="33"/>
      <c r="F81" s="112" t="s">
        <v>115</v>
      </c>
      <c r="K81" s="110"/>
      <c r="N81" s="57"/>
      <c r="O81" s="57"/>
      <c r="P81" s="93"/>
      <c r="Q81" s="175"/>
    </row>
    <row r="82" spans="1:17" s="27" customFormat="1" ht="12">
      <c r="A82" s="33">
        <v>301</v>
      </c>
      <c r="B82" s="27" t="s">
        <v>96</v>
      </c>
      <c r="C82" s="36">
        <f>IF(M23="","",YEAR(M23)-1)</f>
      </c>
      <c r="D82" s="61"/>
      <c r="E82" s="36" t="s">
        <v>63</v>
      </c>
      <c r="F82" s="108">
        <f>P56</f>
        <v>0</v>
      </c>
      <c r="G82" s="34" t="s">
        <v>24</v>
      </c>
      <c r="H82" s="34"/>
      <c r="I82" s="59">
        <f>IF(D82="","",D82-F82)</f>
      </c>
      <c r="J82" s="59"/>
      <c r="K82" s="110"/>
      <c r="L82" s="60"/>
      <c r="M82" s="71"/>
      <c r="N82" s="57"/>
      <c r="O82" s="57"/>
      <c r="P82" s="93"/>
      <c r="Q82" s="177"/>
    </row>
    <row r="83" spans="1:17" s="27" customFormat="1" ht="12">
      <c r="A83" s="33">
        <f>A82+1</f>
        <v>302</v>
      </c>
      <c r="B83" s="27" t="s">
        <v>96</v>
      </c>
      <c r="C83" s="7">
        <f>IF(C82="","",C82-1)</f>
      </c>
      <c r="F83" s="107"/>
      <c r="I83" s="61"/>
      <c r="J83" s="59"/>
      <c r="K83" s="110"/>
      <c r="L83" s="60"/>
      <c r="O83" s="57"/>
      <c r="P83" s="93"/>
      <c r="Q83" s="177"/>
    </row>
    <row r="84" spans="1:17" s="27" customFormat="1" ht="12">
      <c r="A84" s="33">
        <f>A83+1</f>
        <v>303</v>
      </c>
      <c r="B84" s="27" t="s">
        <v>96</v>
      </c>
      <c r="C84" s="7">
        <f>IF(C83="","",C83-1)</f>
      </c>
      <c r="I84" s="75"/>
      <c r="J84" s="59"/>
      <c r="K84" s="110"/>
      <c r="L84" s="60"/>
      <c r="N84" s="57"/>
      <c r="O84" s="57"/>
      <c r="P84" s="93"/>
      <c r="Q84" s="177"/>
    </row>
    <row r="85" spans="1:17" s="27" customFormat="1" ht="12">
      <c r="A85" s="33">
        <f>A84+1</f>
        <v>304</v>
      </c>
      <c r="B85" s="27" t="s">
        <v>96</v>
      </c>
      <c r="C85" s="7">
        <f>IF(C84="","",C84-1)</f>
      </c>
      <c r="E85" s="41"/>
      <c r="G85" s="28"/>
      <c r="H85" s="28"/>
      <c r="I85" s="75"/>
      <c r="J85" s="59"/>
      <c r="K85" s="110"/>
      <c r="L85" s="60"/>
      <c r="N85" s="57"/>
      <c r="O85" s="57"/>
      <c r="P85" s="93"/>
      <c r="Q85" s="177"/>
    </row>
    <row r="86" spans="1:17" s="27" customFormat="1" ht="12">
      <c r="A86" s="33">
        <f>A85+1</f>
        <v>305</v>
      </c>
      <c r="B86" s="27" t="s">
        <v>96</v>
      </c>
      <c r="C86" s="7">
        <f>IF(C85="","",C85-1)</f>
      </c>
      <c r="E86" s="41"/>
      <c r="G86" s="28"/>
      <c r="H86" s="28"/>
      <c r="I86" s="132"/>
      <c r="J86" s="59"/>
      <c r="K86" s="110"/>
      <c r="L86" s="109"/>
      <c r="N86" s="57"/>
      <c r="O86" s="57"/>
      <c r="P86" s="93"/>
      <c r="Q86" s="177"/>
    </row>
    <row r="87" spans="1:17" s="27" customFormat="1" ht="12">
      <c r="A87" s="33">
        <f>A86+1</f>
        <v>306</v>
      </c>
      <c r="B87" s="27" t="s">
        <v>59</v>
      </c>
      <c r="D87" s="41"/>
      <c r="E87" s="41"/>
      <c r="G87" s="28"/>
      <c r="H87" s="28"/>
      <c r="I87" s="109">
        <f>SUM(I82:I86)</f>
        <v>0</v>
      </c>
      <c r="J87" s="59"/>
      <c r="K87" s="110"/>
      <c r="L87" s="59"/>
      <c r="M87" s="59"/>
      <c r="N87" s="57"/>
      <c r="O87" s="57"/>
      <c r="P87" s="93"/>
      <c r="Q87" s="175"/>
    </row>
    <row r="88" spans="1:17" s="27" customFormat="1" ht="12">
      <c r="A88" s="33">
        <v>310</v>
      </c>
      <c r="B88" s="27" t="s">
        <v>1</v>
      </c>
      <c r="G88" s="152">
        <f>IF(I82=0,"",COUNT(I82:I86))</f>
        <v>0</v>
      </c>
      <c r="H88" s="28" t="s">
        <v>2</v>
      </c>
      <c r="I88" s="59">
        <f>IF(C82="","",IF(D82="","",I87/G88))</f>
      </c>
      <c r="J88" s="28"/>
      <c r="L88" s="59"/>
      <c r="N88" s="57"/>
      <c r="O88" s="57"/>
      <c r="P88" s="93"/>
      <c r="Q88" s="175"/>
    </row>
    <row r="89" spans="1:17" s="27" customFormat="1" ht="12">
      <c r="A89" s="33">
        <v>311</v>
      </c>
      <c r="B89" s="27" t="s">
        <v>139</v>
      </c>
      <c r="G89" s="152"/>
      <c r="H89" s="152"/>
      <c r="I89" s="28"/>
      <c r="J89" s="28"/>
      <c r="K89" s="59">
        <f>IF(OR(M23="",YEAR(M23)=""),"",IF(VLOOKUP(YEAR(M23),'Tabelle 3. Säule'!$A$56:$B$100,2,TRUE)*10&gt;I88,I88,(VLOOKUP(YEAR(M23),'Tabelle 3. Säule'!$A$56:$B$100,2,TRUE)*10)))</f>
      </c>
      <c r="L89" s="59"/>
      <c r="M89" s="134"/>
      <c r="N89" s="57"/>
      <c r="O89" s="57"/>
      <c r="P89" s="93"/>
      <c r="Q89" s="177">
        <f>IF(K89&lt;I88,"Begrenzung auf 10-fachen BVG-Betrag","")</f>
      </c>
    </row>
    <row r="90" spans="1:17" s="27" customFormat="1" ht="12">
      <c r="A90" s="33">
        <v>312</v>
      </c>
      <c r="B90" s="27" t="s">
        <v>87</v>
      </c>
      <c r="G90" s="28"/>
      <c r="H90" s="28"/>
      <c r="I90" s="28"/>
      <c r="J90" s="28"/>
      <c r="K90" s="59">
        <f>IF(M25="","",IF(AND(Q20="WAHR",YEAR(M23)-YEAR(M24)-25&gt;40),40,IF(AND(Q20="FALSCH",YEAR(M23)-YEAR(M24)-25&gt;39),39,YEAR(M23)-YEAR(M24)-25)))</f>
      </c>
      <c r="L90" s="59"/>
      <c r="N90" s="57"/>
      <c r="O90" s="57"/>
      <c r="P90" s="95"/>
      <c r="Q90" s="180"/>
    </row>
    <row r="91" spans="1:17" s="27" customFormat="1" ht="12">
      <c r="A91" s="33">
        <v>313</v>
      </c>
      <c r="B91" s="27" t="s">
        <v>3</v>
      </c>
      <c r="G91" s="28"/>
      <c r="H91" s="28"/>
      <c r="I91" s="28"/>
      <c r="J91" s="28"/>
      <c r="K91" s="59">
        <f>IF(D82="","",K89*K90)</f>
      </c>
      <c r="L91" s="59"/>
      <c r="N91" s="57"/>
      <c r="O91" s="57"/>
      <c r="P91" s="93"/>
      <c r="Q91" s="175"/>
    </row>
    <row r="92" spans="1:17" s="26" customFormat="1" ht="12">
      <c r="A92" s="39">
        <v>320</v>
      </c>
      <c r="B92" s="26" t="s">
        <v>41</v>
      </c>
      <c r="G92" s="40"/>
      <c r="H92" s="40"/>
      <c r="I92" s="40"/>
      <c r="J92" s="40"/>
      <c r="K92" s="66"/>
      <c r="L92" s="66"/>
      <c r="M92" s="64">
        <f>IF(D82="",0,K91*0.15)</f>
        <v>0</v>
      </c>
      <c r="N92" s="64"/>
      <c r="O92" s="64"/>
      <c r="P92" s="96"/>
      <c r="Q92" s="181"/>
    </row>
    <row r="93" spans="1:17" s="26" customFormat="1" ht="12">
      <c r="A93" s="39"/>
      <c r="G93" s="40"/>
      <c r="H93" s="40"/>
      <c r="I93" s="40"/>
      <c r="J93" s="40"/>
      <c r="K93" s="66"/>
      <c r="L93" s="66"/>
      <c r="M93" s="64"/>
      <c r="N93" s="64"/>
      <c r="O93" s="64"/>
      <c r="P93" s="96"/>
      <c r="Q93" s="178"/>
    </row>
    <row r="94" spans="1:17" s="27" customFormat="1" ht="12">
      <c r="A94" s="33"/>
      <c r="B94" s="32" t="s">
        <v>94</v>
      </c>
      <c r="G94" s="28"/>
      <c r="H94" s="28"/>
      <c r="I94" s="28"/>
      <c r="J94" s="28"/>
      <c r="K94" s="59"/>
      <c r="L94" s="59"/>
      <c r="M94" s="57"/>
      <c r="N94" s="64"/>
      <c r="O94" s="64"/>
      <c r="P94" s="93"/>
      <c r="Q94" s="175"/>
    </row>
    <row r="95" spans="1:17" s="27" customFormat="1" ht="12">
      <c r="A95" s="33"/>
      <c r="B95" s="32" t="s">
        <v>100</v>
      </c>
      <c r="G95" s="28"/>
      <c r="H95" s="28"/>
      <c r="I95" s="28"/>
      <c r="J95" s="28"/>
      <c r="K95" s="59"/>
      <c r="L95" s="59"/>
      <c r="M95" s="57"/>
      <c r="N95" s="64"/>
      <c r="O95" s="64"/>
      <c r="P95" s="93"/>
      <c r="Q95" s="175"/>
    </row>
    <row r="96" spans="1:17" s="27" customFormat="1" ht="12.75" customHeight="1">
      <c r="A96" s="33">
        <v>331</v>
      </c>
      <c r="B96" s="202"/>
      <c r="C96" s="202"/>
      <c r="D96" s="202"/>
      <c r="E96" s="202"/>
      <c r="F96" s="202"/>
      <c r="G96" s="202"/>
      <c r="H96" s="202"/>
      <c r="I96" s="202"/>
      <c r="K96" s="61"/>
      <c r="L96" s="59"/>
      <c r="M96" s="60"/>
      <c r="N96" s="57"/>
      <c r="O96" s="57"/>
      <c r="P96" s="93"/>
      <c r="Q96" s="175"/>
    </row>
    <row r="97" spans="1:17" s="27" customFormat="1" ht="12.75" customHeight="1">
      <c r="A97" s="33">
        <f>A96+1</f>
        <v>332</v>
      </c>
      <c r="B97" s="202"/>
      <c r="C97" s="202"/>
      <c r="D97" s="202"/>
      <c r="E97" s="202"/>
      <c r="F97" s="202"/>
      <c r="G97" s="202"/>
      <c r="H97" s="202"/>
      <c r="I97" s="202"/>
      <c r="K97" s="75"/>
      <c r="L97" s="59"/>
      <c r="M97" s="60"/>
      <c r="N97" s="57"/>
      <c r="O97" s="57"/>
      <c r="P97" s="93"/>
      <c r="Q97" s="175"/>
    </row>
    <row r="98" spans="1:17" s="27" customFormat="1" ht="12.75" customHeight="1">
      <c r="A98" s="33">
        <f>A97+1</f>
        <v>333</v>
      </c>
      <c r="B98" s="202"/>
      <c r="C98" s="202"/>
      <c r="D98" s="202"/>
      <c r="E98" s="202"/>
      <c r="F98" s="202"/>
      <c r="G98" s="202"/>
      <c r="H98" s="202"/>
      <c r="I98" s="202"/>
      <c r="K98" s="75"/>
      <c r="L98" s="59"/>
      <c r="M98" s="60"/>
      <c r="N98" s="57"/>
      <c r="O98" s="57"/>
      <c r="P98" s="93"/>
      <c r="Q98" s="175"/>
    </row>
    <row r="99" spans="1:17" s="27" customFormat="1" ht="12.75" customHeight="1">
      <c r="A99" s="33">
        <f>A98+1</f>
        <v>334</v>
      </c>
      <c r="B99" s="202"/>
      <c r="C99" s="202"/>
      <c r="D99" s="202"/>
      <c r="E99" s="202"/>
      <c r="F99" s="202"/>
      <c r="G99" s="202"/>
      <c r="H99" s="202"/>
      <c r="I99" s="202"/>
      <c r="K99" s="62"/>
      <c r="L99" s="59"/>
      <c r="M99" s="60"/>
      <c r="N99" s="57"/>
      <c r="O99" s="57"/>
      <c r="P99" s="93"/>
      <c r="Q99" s="175"/>
    </row>
    <row r="100" spans="1:17" s="26" customFormat="1" ht="12">
      <c r="A100" s="39">
        <v>340</v>
      </c>
      <c r="B100" s="26" t="s">
        <v>114</v>
      </c>
      <c r="G100" s="105"/>
      <c r="H100" s="105"/>
      <c r="K100" s="66"/>
      <c r="L100" s="59"/>
      <c r="M100" s="66">
        <f>SUM(K96:K99)</f>
        <v>0</v>
      </c>
      <c r="N100" s="64"/>
      <c r="O100" s="64"/>
      <c r="P100" s="96"/>
      <c r="Q100" s="178"/>
    </row>
    <row r="101" spans="1:17" s="26" customFormat="1" ht="12">
      <c r="A101" s="39"/>
      <c r="K101" s="66"/>
      <c r="L101" s="59"/>
      <c r="M101" s="63"/>
      <c r="N101" s="64"/>
      <c r="O101" s="64"/>
      <c r="P101" s="96"/>
      <c r="Q101" s="178"/>
    </row>
    <row r="102" spans="1:17" s="26" customFormat="1" ht="12">
      <c r="A102" s="39"/>
      <c r="B102" s="32" t="s">
        <v>42</v>
      </c>
      <c r="K102" s="66"/>
      <c r="L102" s="59"/>
      <c r="M102" s="66"/>
      <c r="N102" s="64"/>
      <c r="O102" s="64"/>
      <c r="P102" s="96"/>
      <c r="Q102" s="178"/>
    </row>
    <row r="103" spans="1:17" s="26" customFormat="1" ht="12">
      <c r="A103" s="39"/>
      <c r="B103" s="32" t="s">
        <v>95</v>
      </c>
      <c r="K103" s="66"/>
      <c r="L103" s="59"/>
      <c r="M103" s="66"/>
      <c r="N103" s="64"/>
      <c r="O103" s="64"/>
      <c r="P103" s="96"/>
      <c r="Q103" s="178"/>
    </row>
    <row r="104" spans="1:19" s="27" customFormat="1" ht="12.75" customHeight="1">
      <c r="A104" s="33">
        <f>A100+1</f>
        <v>341</v>
      </c>
      <c r="B104" s="202"/>
      <c r="C104" s="202"/>
      <c r="D104" s="202"/>
      <c r="E104" s="202"/>
      <c r="F104" s="202"/>
      <c r="G104" s="202"/>
      <c r="H104" s="202"/>
      <c r="I104" s="202"/>
      <c r="K104" s="61"/>
      <c r="L104" s="59"/>
      <c r="M104" s="60"/>
      <c r="N104" s="57"/>
      <c r="O104" s="57"/>
      <c r="P104" s="93"/>
      <c r="Q104" s="175"/>
      <c r="R104" s="48"/>
      <c r="S104" s="48"/>
    </row>
    <row r="105" spans="1:19" s="27" customFormat="1" ht="12.75" customHeight="1">
      <c r="A105" s="33">
        <f>A104+1</f>
        <v>342</v>
      </c>
      <c r="B105" s="202"/>
      <c r="C105" s="202"/>
      <c r="D105" s="202"/>
      <c r="E105" s="202"/>
      <c r="F105" s="202"/>
      <c r="G105" s="202"/>
      <c r="H105" s="202"/>
      <c r="I105" s="202"/>
      <c r="K105" s="75"/>
      <c r="L105" s="59"/>
      <c r="M105" s="60"/>
      <c r="N105" s="57"/>
      <c r="O105" s="57"/>
      <c r="P105" s="93"/>
      <c r="Q105" s="175"/>
      <c r="R105" s="48"/>
      <c r="S105" s="48"/>
    </row>
    <row r="106" spans="1:19" s="27" customFormat="1" ht="12.75" customHeight="1">
      <c r="A106" s="33">
        <f>A105+1</f>
        <v>343</v>
      </c>
      <c r="B106" s="202"/>
      <c r="C106" s="202"/>
      <c r="D106" s="202"/>
      <c r="E106" s="202"/>
      <c r="F106" s="202"/>
      <c r="G106" s="202"/>
      <c r="H106" s="202"/>
      <c r="I106" s="202"/>
      <c r="K106" s="62"/>
      <c r="L106" s="59"/>
      <c r="M106" s="60"/>
      <c r="N106" s="57"/>
      <c r="O106" s="57"/>
      <c r="P106" s="93"/>
      <c r="Q106" s="175"/>
      <c r="R106" s="48"/>
      <c r="S106" s="48"/>
    </row>
    <row r="107" spans="1:19" s="26" customFormat="1" ht="12">
      <c r="A107" s="39">
        <f>A106+1</f>
        <v>344</v>
      </c>
      <c r="B107" s="26" t="s">
        <v>19</v>
      </c>
      <c r="K107" s="63">
        <f>SUM(K104:K106)</f>
        <v>0</v>
      </c>
      <c r="L107" s="59"/>
      <c r="M107" s="63"/>
      <c r="N107" s="64"/>
      <c r="O107" s="64"/>
      <c r="P107" s="96"/>
      <c r="Q107" s="178"/>
      <c r="R107" s="49"/>
      <c r="S107" s="49"/>
    </row>
    <row r="108" spans="1:19" s="27" customFormat="1" ht="12.75" customHeight="1">
      <c r="A108" s="33">
        <f>A107+1</f>
        <v>345</v>
      </c>
      <c r="B108" s="27" t="s">
        <v>125</v>
      </c>
      <c r="G108" s="28"/>
      <c r="H108" s="28"/>
      <c r="I108" s="28"/>
      <c r="J108" s="28"/>
      <c r="K108" s="68">
        <f>IF(M23="","",IF(YEAR(M24)&lt;1962,VLOOKUP("1962 u. früher ",'Tabelle 3. Säule'!A13:Q252,'Deklaration-Berechnung'!Q108,TRUE),IF(YEAR(M24)&gt;1962,VLOOKUP(YEAR(M24),'Tabelle 3. Säule'!A13:Q252,'Deklaration-Berechnung'!Q108,TRUE),"")))</f>
      </c>
      <c r="L108" s="59"/>
      <c r="M108" s="57"/>
      <c r="N108" s="57"/>
      <c r="O108" s="57"/>
      <c r="P108" s="93"/>
      <c r="Q108" s="174">
        <f>IF(M23="","",(YEAR(M23)-'Tabelle 3. Säule'!C12)+3)</f>
      </c>
      <c r="S108" s="48"/>
    </row>
    <row r="109" spans="1:19" s="27" customFormat="1" ht="6" customHeight="1">
      <c r="A109" s="33"/>
      <c r="G109" s="28"/>
      <c r="H109" s="28"/>
      <c r="I109" s="28"/>
      <c r="J109" s="28"/>
      <c r="K109" s="59"/>
      <c r="L109" s="59"/>
      <c r="M109" s="57"/>
      <c r="N109" s="57"/>
      <c r="O109" s="57"/>
      <c r="P109" s="93"/>
      <c r="Q109" s="175"/>
      <c r="R109" s="48"/>
      <c r="S109" s="48"/>
    </row>
    <row r="110" spans="1:17" s="26" customFormat="1" ht="12">
      <c r="A110" s="39">
        <v>349</v>
      </c>
      <c r="B110" s="42" t="s">
        <v>26</v>
      </c>
      <c r="C110" s="42"/>
      <c r="D110" s="42"/>
      <c r="E110" s="42"/>
      <c r="F110" s="42"/>
      <c r="G110" s="42"/>
      <c r="H110" s="42"/>
      <c r="K110" s="65"/>
      <c r="L110" s="65"/>
      <c r="M110" s="67">
        <f>IF(K108="",0,IF(K107-K108&lt;0,0,K107-K108))</f>
        <v>0</v>
      </c>
      <c r="O110" s="63"/>
      <c r="P110" s="96"/>
      <c r="Q110" s="182"/>
    </row>
    <row r="111" spans="1:17" s="26" customFormat="1" ht="12">
      <c r="A111" s="39">
        <v>350</v>
      </c>
      <c r="B111" s="42" t="s">
        <v>81</v>
      </c>
      <c r="C111" s="42"/>
      <c r="D111" s="42"/>
      <c r="E111" s="42"/>
      <c r="F111" s="42"/>
      <c r="G111" s="42"/>
      <c r="H111" s="42"/>
      <c r="K111" s="65"/>
      <c r="L111" s="65"/>
      <c r="M111" s="65">
        <f>IF(M92-M100-M110&lt;0,0,M92-M100-M110)</f>
        <v>0</v>
      </c>
      <c r="N111" s="100"/>
      <c r="O111" s="63"/>
      <c r="P111" s="96"/>
      <c r="Q111" s="182"/>
    </row>
    <row r="112" spans="1:17" s="26" customFormat="1" ht="5.25" customHeight="1">
      <c r="A112" s="39"/>
      <c r="B112" s="42"/>
      <c r="C112" s="42"/>
      <c r="D112" s="42"/>
      <c r="E112" s="42"/>
      <c r="F112" s="42"/>
      <c r="G112" s="42"/>
      <c r="H112" s="42"/>
      <c r="K112" s="65"/>
      <c r="L112" s="65"/>
      <c r="M112" s="65"/>
      <c r="N112" s="63"/>
      <c r="O112" s="63"/>
      <c r="P112" s="97"/>
      <c r="Q112" s="178"/>
    </row>
    <row r="113" spans="1:17" s="27" customFormat="1" ht="14.25" customHeight="1">
      <c r="A113" s="39">
        <v>370</v>
      </c>
      <c r="B113" s="26" t="s">
        <v>82</v>
      </c>
      <c r="C113" s="26"/>
      <c r="E113" s="50"/>
      <c r="G113" s="40"/>
      <c r="H113" s="40"/>
      <c r="I113" s="115" t="str">
        <f>IF(M25&gt;69,"Einkauf beschränkt bis 70. Altersjahr","")</f>
        <v>Einkauf beschränkt bis 70. Altersjahr</v>
      </c>
      <c r="J113" s="40"/>
      <c r="K113" s="57"/>
      <c r="L113" s="57"/>
      <c r="M113" s="57"/>
      <c r="N113" s="67">
        <f>IF(M25&gt;69,0,IF(M111&gt;N75,N75,M111))</f>
        <v>0</v>
      </c>
      <c r="O113" s="65"/>
      <c r="P113" s="101">
        <f>IF(M25&gt;69,0,IF(M111&gt;P75,P75,M111))</f>
        <v>0</v>
      </c>
      <c r="Q113" s="182"/>
    </row>
    <row r="114" spans="1:17" s="27" customFormat="1" ht="12">
      <c r="A114" s="39"/>
      <c r="B114" s="27" t="s">
        <v>156</v>
      </c>
      <c r="C114" s="26"/>
      <c r="E114" s="26"/>
      <c r="G114" s="40"/>
      <c r="H114" s="40"/>
      <c r="I114" s="40"/>
      <c r="J114" s="40"/>
      <c r="K114" s="72"/>
      <c r="L114" s="72"/>
      <c r="M114" s="57"/>
      <c r="N114" s="65"/>
      <c r="O114" s="65"/>
      <c r="P114" s="96"/>
      <c r="Q114" s="175"/>
    </row>
    <row r="115" spans="1:17" s="27" customFormat="1" ht="7.5" customHeight="1">
      <c r="A115" s="39"/>
      <c r="C115" s="26"/>
      <c r="E115" s="26"/>
      <c r="G115" s="40"/>
      <c r="H115" s="40"/>
      <c r="I115" s="40"/>
      <c r="J115" s="40"/>
      <c r="K115" s="72"/>
      <c r="L115" s="72"/>
      <c r="M115" s="57"/>
      <c r="N115" s="65"/>
      <c r="O115" s="65"/>
      <c r="P115" s="95"/>
      <c r="Q115" s="175"/>
    </row>
    <row r="116" spans="1:17" s="27" customFormat="1" ht="15.75" customHeight="1" thickBot="1">
      <c r="A116" s="39">
        <v>400</v>
      </c>
      <c r="B116" s="26" t="s">
        <v>18</v>
      </c>
      <c r="C116" s="26"/>
      <c r="D116" s="26"/>
      <c r="E116" s="50"/>
      <c r="F116" s="26"/>
      <c r="G116" s="40"/>
      <c r="H116" s="40"/>
      <c r="I116" s="40"/>
      <c r="J116" s="40"/>
      <c r="K116" s="57"/>
      <c r="L116" s="57"/>
      <c r="M116" s="63"/>
      <c r="N116" s="73">
        <f>IF(N75-N113&lt;0,0,N75-N113)</f>
        <v>0</v>
      </c>
      <c r="O116" s="65"/>
      <c r="P116" s="98">
        <f>IF(P75-P113&lt;0,0,P75-P113)</f>
        <v>0</v>
      </c>
      <c r="Q116" s="175"/>
    </row>
    <row r="117" spans="1:17" s="27" customFormat="1" ht="12.75" thickTop="1">
      <c r="A117" s="33"/>
      <c r="B117" s="27" t="s">
        <v>155</v>
      </c>
      <c r="G117" s="28"/>
      <c r="H117" s="28"/>
      <c r="I117" s="28"/>
      <c r="J117" s="28"/>
      <c r="K117" s="57"/>
      <c r="L117" s="57"/>
      <c r="M117" s="57"/>
      <c r="N117" s="57"/>
      <c r="O117" s="65"/>
      <c r="P117" s="28"/>
      <c r="Q117" s="175"/>
    </row>
    <row r="118" spans="1:17" s="27" customFormat="1" ht="11.25" customHeight="1">
      <c r="A118" s="33"/>
      <c r="B118" s="51"/>
      <c r="G118" s="28"/>
      <c r="H118" s="28"/>
      <c r="I118" s="28"/>
      <c r="J118" s="28"/>
      <c r="K118" s="57"/>
      <c r="L118" s="57"/>
      <c r="M118" s="57"/>
      <c r="N118" s="57"/>
      <c r="O118" s="57"/>
      <c r="P118" s="28"/>
      <c r="Q118" s="175"/>
    </row>
    <row r="119" spans="1:17" s="27" customFormat="1" ht="12">
      <c r="A119" s="39">
        <v>410</v>
      </c>
      <c r="B119" s="26" t="s">
        <v>77</v>
      </c>
      <c r="G119" s="28"/>
      <c r="H119" s="28"/>
      <c r="K119" s="121">
        <f>F54</f>
      </c>
      <c r="M119" s="137" t="s">
        <v>142</v>
      </c>
      <c r="O119" s="57"/>
      <c r="P119" s="28"/>
      <c r="Q119" s="175"/>
    </row>
    <row r="120" spans="1:17" s="27" customFormat="1" ht="12">
      <c r="A120" s="33"/>
      <c r="B120" s="27" t="s">
        <v>64</v>
      </c>
      <c r="G120" s="28"/>
      <c r="H120" s="28"/>
      <c r="I120" s="47"/>
      <c r="J120" s="47"/>
      <c r="K120" s="76">
        <f>N56</f>
        <v>0</v>
      </c>
      <c r="M120" s="137" t="s">
        <v>159</v>
      </c>
      <c r="O120" s="57"/>
      <c r="P120" s="28"/>
      <c r="Q120" s="175"/>
    </row>
    <row r="121" spans="1:17" s="27" customFormat="1" ht="12">
      <c r="A121" s="33"/>
      <c r="G121" s="28"/>
      <c r="H121" s="28"/>
      <c r="I121" s="47"/>
      <c r="J121" s="47"/>
      <c r="K121" s="76">
        <f>P56</f>
        <v>0</v>
      </c>
      <c r="M121" s="137" t="s">
        <v>160</v>
      </c>
      <c r="O121" s="57"/>
      <c r="P121" s="28"/>
      <c r="Q121" s="175"/>
    </row>
    <row r="122" spans="2:17" s="27" customFormat="1" ht="12">
      <c r="B122" s="27" t="s">
        <v>50</v>
      </c>
      <c r="G122" s="28"/>
      <c r="H122" s="28"/>
      <c r="I122" s="28"/>
      <c r="J122" s="28"/>
      <c r="K122" s="28"/>
      <c r="L122" s="28"/>
      <c r="M122" s="28"/>
      <c r="N122" s="28"/>
      <c r="O122" s="28"/>
      <c r="P122" s="28"/>
      <c r="Q122" s="175"/>
    </row>
    <row r="123" spans="2:17" s="27" customFormat="1" ht="22.5" customHeight="1">
      <c r="B123" s="206"/>
      <c r="C123" s="206"/>
      <c r="D123" s="206"/>
      <c r="E123" s="206"/>
      <c r="F123" s="206"/>
      <c r="G123" s="206"/>
      <c r="H123" s="206"/>
      <c r="I123" s="206"/>
      <c r="J123" s="206"/>
      <c r="K123" s="206"/>
      <c r="L123" s="206"/>
      <c r="M123" s="206"/>
      <c r="N123" s="206"/>
      <c r="O123" s="206"/>
      <c r="P123" s="28"/>
      <c r="Q123" s="175"/>
    </row>
    <row r="124" spans="7:17" s="27" customFormat="1" ht="6.75" customHeight="1">
      <c r="G124" s="28"/>
      <c r="H124" s="28"/>
      <c r="I124" s="28"/>
      <c r="J124" s="28"/>
      <c r="K124" s="28"/>
      <c r="L124" s="28"/>
      <c r="M124" s="28"/>
      <c r="N124" s="28"/>
      <c r="O124" s="28"/>
      <c r="P124" s="28"/>
      <c r="Q124" s="175"/>
    </row>
    <row r="125" spans="2:17" s="27" customFormat="1" ht="12">
      <c r="B125" s="26" t="s">
        <v>126</v>
      </c>
      <c r="G125" s="28"/>
      <c r="H125" s="28"/>
      <c r="I125" s="28"/>
      <c r="J125" s="28"/>
      <c r="K125" s="28"/>
      <c r="L125" s="28"/>
      <c r="M125" s="28"/>
      <c r="N125" s="28"/>
      <c r="O125" s="28"/>
      <c r="P125" s="28"/>
      <c r="Q125" s="175"/>
    </row>
    <row r="126" spans="2:17" s="27" customFormat="1" ht="12">
      <c r="B126" s="27" t="s">
        <v>134</v>
      </c>
      <c r="G126" s="28"/>
      <c r="H126" s="28"/>
      <c r="I126" s="28"/>
      <c r="J126" s="28"/>
      <c r="K126" s="28"/>
      <c r="L126" s="28"/>
      <c r="M126" s="28"/>
      <c r="N126" s="28"/>
      <c r="O126" s="28"/>
      <c r="P126" s="28"/>
      <c r="Q126" s="175"/>
    </row>
    <row r="127" spans="2:17" s="27" customFormat="1" ht="12">
      <c r="B127" s="28" t="s">
        <v>32</v>
      </c>
      <c r="G127" s="28"/>
      <c r="H127" s="28"/>
      <c r="I127" s="28"/>
      <c r="J127" s="28"/>
      <c r="K127" s="28"/>
      <c r="L127" s="28"/>
      <c r="M127" s="28"/>
      <c r="N127" s="28"/>
      <c r="O127" s="28"/>
      <c r="P127" s="28"/>
      <c r="Q127" s="175"/>
    </row>
    <row r="128" spans="2:17" s="27" customFormat="1" ht="12">
      <c r="B128" s="28" t="s">
        <v>31</v>
      </c>
      <c r="G128" s="28"/>
      <c r="H128" s="28"/>
      <c r="I128" s="28"/>
      <c r="J128" s="28"/>
      <c r="K128" s="28"/>
      <c r="L128" s="28"/>
      <c r="M128" s="28"/>
      <c r="N128" s="28"/>
      <c r="O128" s="28"/>
      <c r="P128" s="28"/>
      <c r="Q128" s="175"/>
    </row>
    <row r="129" spans="2:17" s="27" customFormat="1" ht="12">
      <c r="B129" s="28" t="s">
        <v>47</v>
      </c>
      <c r="G129" s="28"/>
      <c r="H129" s="28"/>
      <c r="I129" s="28"/>
      <c r="J129" s="28"/>
      <c r="K129" s="28"/>
      <c r="L129" s="28"/>
      <c r="M129" s="28"/>
      <c r="N129" s="28"/>
      <c r="O129" s="28"/>
      <c r="P129" s="28"/>
      <c r="Q129" s="175"/>
    </row>
    <row r="130" spans="2:17" s="27" customFormat="1" ht="12">
      <c r="B130" s="28" t="s">
        <v>33</v>
      </c>
      <c r="G130" s="28"/>
      <c r="H130" s="28"/>
      <c r="I130" s="28"/>
      <c r="J130" s="28"/>
      <c r="K130" s="28"/>
      <c r="L130" s="28"/>
      <c r="M130" s="28"/>
      <c r="N130" s="28"/>
      <c r="O130" s="28"/>
      <c r="P130" s="28"/>
      <c r="Q130" s="175"/>
    </row>
    <row r="131" spans="2:17" s="27" customFormat="1" ht="6" customHeight="1">
      <c r="B131" s="28"/>
      <c r="G131" s="28"/>
      <c r="H131" s="28"/>
      <c r="I131" s="28"/>
      <c r="J131" s="28"/>
      <c r="K131" s="28"/>
      <c r="L131" s="28"/>
      <c r="M131" s="28"/>
      <c r="N131" s="28"/>
      <c r="O131" s="28"/>
      <c r="P131" s="28"/>
      <c r="Q131" s="175"/>
    </row>
    <row r="132" spans="2:17" s="27" customFormat="1" ht="12">
      <c r="B132" s="40" t="s">
        <v>117</v>
      </c>
      <c r="G132" s="28"/>
      <c r="H132" s="28"/>
      <c r="I132" s="28"/>
      <c r="J132" s="28"/>
      <c r="K132" s="28"/>
      <c r="L132" s="28"/>
      <c r="O132" s="28"/>
      <c r="P132" s="28"/>
      <c r="Q132" s="175"/>
    </row>
    <row r="133" spans="2:17" s="27" customFormat="1" ht="15" customHeight="1">
      <c r="B133" s="28"/>
      <c r="G133" s="28"/>
      <c r="H133" s="28"/>
      <c r="I133" s="28"/>
      <c r="J133" s="28"/>
      <c r="K133" s="28"/>
      <c r="L133" s="28"/>
      <c r="M133" s="28"/>
      <c r="N133" s="28"/>
      <c r="O133" s="28"/>
      <c r="P133" s="28"/>
      <c r="Q133" s="175"/>
    </row>
    <row r="134" spans="1:17" s="27" customFormat="1" ht="12.75" customHeight="1">
      <c r="A134" s="26"/>
      <c r="D134" s="26"/>
      <c r="E134" s="26"/>
      <c r="H134" s="53" t="s">
        <v>46</v>
      </c>
      <c r="I134" s="194"/>
      <c r="J134" s="194"/>
      <c r="K134" s="194"/>
      <c r="L134" s="194"/>
      <c r="M134" s="194"/>
      <c r="N134" s="194"/>
      <c r="O134" s="85"/>
      <c r="P134" s="28"/>
      <c r="Q134" s="175"/>
    </row>
    <row r="135" spans="1:17" s="27" customFormat="1" ht="16.5" customHeight="1">
      <c r="A135" s="26"/>
      <c r="B135" s="39"/>
      <c r="C135" s="39"/>
      <c r="D135" s="39"/>
      <c r="E135" s="26"/>
      <c r="H135" s="53"/>
      <c r="I135" s="53"/>
      <c r="J135" s="53"/>
      <c r="K135" s="53"/>
      <c r="L135" s="53"/>
      <c r="M135" s="53"/>
      <c r="N135" s="53"/>
      <c r="O135" s="53"/>
      <c r="P135" s="53"/>
      <c r="Q135" s="183"/>
    </row>
    <row r="136" spans="1:17" s="27" customFormat="1" ht="12.75" customHeight="1">
      <c r="A136" s="26"/>
      <c r="B136" s="104" t="s">
        <v>6</v>
      </c>
      <c r="C136" s="111">
        <f ca="1">TODAY()</f>
        <v>45306</v>
      </c>
      <c r="D136" s="26"/>
      <c r="E136" s="26"/>
      <c r="H136" s="54" t="s">
        <v>80</v>
      </c>
      <c r="I136" s="194"/>
      <c r="J136" s="194"/>
      <c r="K136" s="194"/>
      <c r="L136" s="194"/>
      <c r="M136" s="194"/>
      <c r="N136" s="194"/>
      <c r="O136" s="85"/>
      <c r="P136" s="28"/>
      <c r="Q136" s="175"/>
    </row>
    <row r="137" spans="6:17" s="27" customFormat="1" ht="15.75" customHeight="1">
      <c r="F137" s="51"/>
      <c r="G137" s="54"/>
      <c r="H137" s="54"/>
      <c r="I137" s="28"/>
      <c r="J137" s="28"/>
      <c r="K137" s="28"/>
      <c r="L137" s="28"/>
      <c r="M137" s="28"/>
      <c r="N137" s="28"/>
      <c r="O137" s="28"/>
      <c r="P137" s="28"/>
      <c r="Q137" s="175"/>
    </row>
    <row r="138" spans="2:17" s="55" customFormat="1" ht="12">
      <c r="B138" s="26" t="s">
        <v>51</v>
      </c>
      <c r="G138" s="56"/>
      <c r="H138" s="56"/>
      <c r="I138" s="56"/>
      <c r="J138" s="56"/>
      <c r="K138" s="56"/>
      <c r="L138" s="56"/>
      <c r="M138" s="56"/>
      <c r="N138" s="56"/>
      <c r="O138" s="56"/>
      <c r="P138" s="56"/>
      <c r="Q138" s="184"/>
    </row>
    <row r="139" spans="2:17" s="55" customFormat="1" ht="11.25">
      <c r="B139" s="52" t="s">
        <v>53</v>
      </c>
      <c r="G139" s="56"/>
      <c r="H139" s="56"/>
      <c r="I139" s="56"/>
      <c r="J139" s="56"/>
      <c r="K139" s="56"/>
      <c r="L139" s="56"/>
      <c r="M139" s="56"/>
      <c r="N139" s="56"/>
      <c r="O139" s="56"/>
      <c r="P139" s="56"/>
      <c r="Q139" s="184"/>
    </row>
    <row r="140" spans="2:17" s="55" customFormat="1" ht="11.25">
      <c r="B140" s="55" t="s">
        <v>52</v>
      </c>
      <c r="G140" s="56"/>
      <c r="H140" s="56"/>
      <c r="I140" s="56"/>
      <c r="J140" s="56"/>
      <c r="K140" s="56"/>
      <c r="L140" s="56"/>
      <c r="M140" s="56"/>
      <c r="N140" s="56"/>
      <c r="O140" s="56"/>
      <c r="P140" s="56"/>
      <c r="Q140" s="184"/>
    </row>
    <row r="141" spans="2:17" s="55" customFormat="1" ht="11.25">
      <c r="B141" s="55" t="s">
        <v>99</v>
      </c>
      <c r="G141" s="56"/>
      <c r="H141" s="56"/>
      <c r="I141" s="56"/>
      <c r="J141" s="56"/>
      <c r="K141" s="56"/>
      <c r="L141" s="56"/>
      <c r="M141" s="56"/>
      <c r="N141" s="56"/>
      <c r="O141" s="56"/>
      <c r="P141" s="56"/>
      <c r="Q141" s="184"/>
    </row>
    <row r="142" spans="2:17" s="55" customFormat="1" ht="12.75" customHeight="1">
      <c r="B142" s="55" t="s">
        <v>166</v>
      </c>
      <c r="G142" s="56"/>
      <c r="H142" s="56"/>
      <c r="I142" s="193" t="s">
        <v>128</v>
      </c>
      <c r="J142" s="193"/>
      <c r="K142" s="193"/>
      <c r="L142" s="56"/>
      <c r="M142" s="56"/>
      <c r="N142" s="56"/>
      <c r="O142" s="56"/>
      <c r="Q142" s="184"/>
    </row>
    <row r="143" spans="2:17" s="55" customFormat="1" ht="11.25">
      <c r="B143" s="52" t="s">
        <v>54</v>
      </c>
      <c r="G143" s="56"/>
      <c r="H143" s="56"/>
      <c r="I143" s="56"/>
      <c r="J143" s="56"/>
      <c r="K143" s="56"/>
      <c r="L143" s="56"/>
      <c r="M143" s="56"/>
      <c r="N143" s="56"/>
      <c r="O143" s="56"/>
      <c r="P143" s="56"/>
      <c r="Q143" s="184"/>
    </row>
    <row r="144" spans="2:17" s="55" customFormat="1" ht="11.25">
      <c r="B144" s="51" t="s">
        <v>55</v>
      </c>
      <c r="G144" s="56"/>
      <c r="H144" s="56"/>
      <c r="I144" s="56"/>
      <c r="J144" s="56"/>
      <c r="K144" s="56"/>
      <c r="L144" s="56"/>
      <c r="M144" s="116"/>
      <c r="N144" s="56"/>
      <c r="O144" s="56"/>
      <c r="P144" s="56"/>
      <c r="Q144" s="184"/>
    </row>
    <row r="145" spans="2:17" s="55" customFormat="1" ht="11.25">
      <c r="B145" s="55" t="s">
        <v>56</v>
      </c>
      <c r="G145" s="56"/>
      <c r="H145" s="56"/>
      <c r="I145" s="56"/>
      <c r="J145" s="56"/>
      <c r="K145" s="56"/>
      <c r="L145" s="56"/>
      <c r="M145" s="56"/>
      <c r="N145" s="56"/>
      <c r="O145" s="56"/>
      <c r="P145" s="56"/>
      <c r="Q145" s="184"/>
    </row>
    <row r="146" spans="2:17" s="55" customFormat="1" ht="11.25">
      <c r="B146" s="55" t="s">
        <v>157</v>
      </c>
      <c r="G146" s="56"/>
      <c r="H146" s="56"/>
      <c r="I146" s="56"/>
      <c r="J146" s="56"/>
      <c r="K146" s="56"/>
      <c r="L146" s="56"/>
      <c r="M146" s="56"/>
      <c r="N146" s="56"/>
      <c r="O146" s="56"/>
      <c r="P146" s="56"/>
      <c r="Q146" s="184"/>
    </row>
  </sheetData>
  <sheetProtection sheet="1"/>
  <mergeCells count="17">
    <mergeCell ref="B123:O123"/>
    <mergeCell ref="B96:I96"/>
    <mergeCell ref="B97:I97"/>
    <mergeCell ref="B98:I98"/>
    <mergeCell ref="B99:I99"/>
    <mergeCell ref="B104:I104"/>
    <mergeCell ref="B106:I106"/>
    <mergeCell ref="I142:K142"/>
    <mergeCell ref="I136:N136"/>
    <mergeCell ref="A6:P6"/>
    <mergeCell ref="A7:P7"/>
    <mergeCell ref="C22:E22"/>
    <mergeCell ref="B105:I105"/>
    <mergeCell ref="M30:P30"/>
    <mergeCell ref="C23:E23"/>
    <mergeCell ref="I134:N134"/>
    <mergeCell ref="C24:E24"/>
  </mergeCells>
  <conditionalFormatting sqref="A29:P29">
    <cfRule type="expression" priority="1" dxfId="0" stopIfTrue="1">
      <formula>$Q$28="FALSCH"</formula>
    </cfRule>
  </conditionalFormatting>
  <dataValidations count="4">
    <dataValidation type="list" showErrorMessage="1" sqref="M21">
      <formula1>"männlich,weiblich"</formula1>
    </dataValidation>
    <dataValidation type="list" showErrorMessage="1" sqref="M22">
      <formula1>"nein,ja"</formula1>
    </dataValidation>
    <dataValidation type="list" showErrorMessage="1" sqref="M28">
      <formula1>"nein,ja"</formula1>
    </dataValidation>
    <dataValidation operator="lessThanOrEqual" allowBlank="1" showInputMessage="1" showErrorMessage="1" sqref="M23"/>
  </dataValidations>
  <hyperlinks>
    <hyperlink ref="I142" r:id="rId1" display="Steuerkalkulator"/>
    <hyperlink ref="I142:K142" r:id="rId2" display="Steuerkalkulator"/>
  </hyperlinks>
  <printOptions/>
  <pageMargins left="0.7086614173228347" right="0.35433070866141736" top="0.5511811023622047" bottom="0.4330708661417323" header="0.35433070866141736" footer="0.1968503937007874"/>
  <pageSetup blackAndWhite="1" fitToHeight="0" fitToWidth="1" horizontalDpi="600" verticalDpi="600" orientation="portrait" paperSize="9" scale="82" r:id="rId6"/>
  <headerFooter alignWithMargins="0">
    <oddFooter>&amp;CKantonale Steuerverwaltung Schwyz&amp;R&amp;D</oddFooter>
  </headerFooter>
  <rowBreaks count="2" manualBreakCount="2">
    <brk id="72" max="255" man="1"/>
    <brk id="146" max="255" man="1"/>
  </rowBreaks>
  <drawing r:id="rId5"/>
  <legacyDrawing r:id="rId4"/>
</worksheet>
</file>

<file path=xl/worksheets/sheet3.xml><?xml version="1.0" encoding="utf-8"?>
<worksheet xmlns="http://schemas.openxmlformats.org/spreadsheetml/2006/main" xmlns:r="http://schemas.openxmlformats.org/officeDocument/2006/relationships">
  <dimension ref="A1:Q80"/>
  <sheetViews>
    <sheetView zoomScalePageLayoutView="0" workbookViewId="0" topLeftCell="A1">
      <selection activeCell="A1" sqref="A1"/>
    </sheetView>
  </sheetViews>
  <sheetFormatPr defaultColWidth="11.421875" defaultRowHeight="12.75"/>
  <cols>
    <col min="1" max="1" width="13.57421875" style="123" customWidth="1"/>
    <col min="2" max="2" width="10.140625" style="123" customWidth="1"/>
    <col min="3" max="17" width="9.00390625" style="123" customWidth="1"/>
    <col min="18" max="16384" width="11.421875" style="123" customWidth="1"/>
  </cols>
  <sheetData>
    <row r="1" ht="12.75">
      <c r="F1" s="123" t="s">
        <v>15</v>
      </c>
    </row>
    <row r="2" ht="12.75">
      <c r="F2" s="123" t="s">
        <v>16</v>
      </c>
    </row>
    <row r="3" ht="12.75">
      <c r="F3" s="123" t="s">
        <v>17</v>
      </c>
    </row>
    <row r="4" ht="12.75"/>
    <row r="5" ht="12.75"/>
    <row r="7" ht="15.75">
      <c r="A7" s="185" t="s">
        <v>12</v>
      </c>
    </row>
    <row r="8" ht="15.75">
      <c r="A8" s="122" t="s">
        <v>14</v>
      </c>
    </row>
    <row r="9" ht="15.75">
      <c r="A9" s="122" t="s">
        <v>13</v>
      </c>
    </row>
    <row r="11" spans="1:16" s="156" customFormat="1" ht="25.5">
      <c r="A11" s="124" t="s">
        <v>9</v>
      </c>
      <c r="B11" s="124" t="s">
        <v>10</v>
      </c>
      <c r="C11" s="124" t="s">
        <v>48</v>
      </c>
      <c r="D11" s="124" t="s">
        <v>48</v>
      </c>
      <c r="E11" s="124" t="s">
        <v>48</v>
      </c>
      <c r="F11" s="124" t="s">
        <v>48</v>
      </c>
      <c r="G11" s="124" t="s">
        <v>48</v>
      </c>
      <c r="H11" s="124" t="s">
        <v>48</v>
      </c>
      <c r="I11" s="124" t="s">
        <v>48</v>
      </c>
      <c r="J11" s="124" t="s">
        <v>48</v>
      </c>
      <c r="K11" s="124" t="s">
        <v>48</v>
      </c>
      <c r="L11" s="124" t="s">
        <v>48</v>
      </c>
      <c r="M11" s="124" t="s">
        <v>48</v>
      </c>
      <c r="N11" s="124" t="s">
        <v>48</v>
      </c>
      <c r="O11" s="124" t="s">
        <v>48</v>
      </c>
      <c r="P11" s="124" t="s">
        <v>48</v>
      </c>
    </row>
    <row r="12" spans="1:16" s="156" customFormat="1" ht="12.75">
      <c r="A12" s="124"/>
      <c r="B12" s="124"/>
      <c r="C12" s="124">
        <v>2011</v>
      </c>
      <c r="D12" s="124">
        <v>2012</v>
      </c>
      <c r="E12" s="124">
        <v>2013</v>
      </c>
      <c r="F12" s="124">
        <v>2014</v>
      </c>
      <c r="G12" s="124">
        <v>2015</v>
      </c>
      <c r="H12" s="124">
        <v>2016</v>
      </c>
      <c r="I12" s="124">
        <v>2017</v>
      </c>
      <c r="J12" s="124">
        <v>2018</v>
      </c>
      <c r="K12" s="124">
        <v>2019</v>
      </c>
      <c r="L12" s="156">
        <v>2020</v>
      </c>
      <c r="M12" s="156">
        <v>2021</v>
      </c>
      <c r="N12" s="156">
        <v>2022</v>
      </c>
      <c r="O12" s="156">
        <v>2023</v>
      </c>
      <c r="P12" s="156">
        <v>2024</v>
      </c>
    </row>
    <row r="13" spans="1:17" ht="12.75" customHeight="1">
      <c r="A13" s="125" t="s">
        <v>11</v>
      </c>
      <c r="B13" s="125">
        <v>1987</v>
      </c>
      <c r="C13" s="126">
        <v>201663</v>
      </c>
      <c r="D13" s="126">
        <v>211370</v>
      </c>
      <c r="E13" s="138">
        <v>221280</v>
      </c>
      <c r="F13" s="138">
        <v>231891</v>
      </c>
      <c r="G13" s="138">
        <v>242717</v>
      </c>
      <c r="H13" s="138">
        <v>252519</v>
      </c>
      <c r="I13" s="154">
        <v>261813</v>
      </c>
      <c r="J13" s="154">
        <v>271199</v>
      </c>
      <c r="K13" s="154">
        <v>280737</v>
      </c>
      <c r="L13" s="155">
        <v>290370</v>
      </c>
      <c r="M13" s="164">
        <v>300157</v>
      </c>
      <c r="N13" s="164">
        <v>310042</v>
      </c>
      <c r="O13" s="164">
        <v>320198</v>
      </c>
      <c r="P13" s="164">
        <v>331257</v>
      </c>
      <c r="Q13" s="164"/>
    </row>
    <row r="14" spans="1:17" ht="12.75">
      <c r="A14" s="125">
        <v>1963</v>
      </c>
      <c r="B14" s="125">
        <v>1988</v>
      </c>
      <c r="C14" s="126">
        <v>192405</v>
      </c>
      <c r="D14" s="126">
        <v>201973</v>
      </c>
      <c r="E14" s="126">
        <v>211742</v>
      </c>
      <c r="F14" s="138">
        <v>222186</v>
      </c>
      <c r="G14" s="138">
        <v>232842</v>
      </c>
      <c r="H14" s="138">
        <v>242521</v>
      </c>
      <c r="I14" s="154">
        <v>251714</v>
      </c>
      <c r="J14" s="154">
        <v>260999</v>
      </c>
      <c r="K14" s="154">
        <v>270435</v>
      </c>
      <c r="L14" s="155">
        <v>279966</v>
      </c>
      <c r="M14" s="164">
        <v>289648</v>
      </c>
      <c r="N14" s="164">
        <v>299428</v>
      </c>
      <c r="O14" s="164">
        <v>309478</v>
      </c>
      <c r="P14" s="164">
        <v>320403</v>
      </c>
      <c r="Q14" s="164"/>
    </row>
    <row r="15" spans="1:17" ht="12.75">
      <c r="A15" s="125">
        <v>1964</v>
      </c>
      <c r="B15" s="125">
        <v>1989</v>
      </c>
      <c r="C15" s="126">
        <v>183131</v>
      </c>
      <c r="D15" s="126">
        <v>192560</v>
      </c>
      <c r="E15" s="126">
        <v>202187</v>
      </c>
      <c r="F15" s="138">
        <v>212465</v>
      </c>
      <c r="G15" s="138">
        <v>222951</v>
      </c>
      <c r="H15" s="138">
        <v>232506</v>
      </c>
      <c r="I15" s="154">
        <v>241599</v>
      </c>
      <c r="J15" s="154">
        <v>250783</v>
      </c>
      <c r="K15" s="154">
        <v>260117</v>
      </c>
      <c r="L15" s="155">
        <v>269544</v>
      </c>
      <c r="M15" s="164">
        <v>279122</v>
      </c>
      <c r="N15" s="164">
        <v>288797</v>
      </c>
      <c r="O15" s="164">
        <v>298741</v>
      </c>
      <c r="P15" s="164">
        <v>309531</v>
      </c>
      <c r="Q15" s="164"/>
    </row>
    <row r="16" spans="1:17" ht="12.75">
      <c r="A16" s="125">
        <v>1965</v>
      </c>
      <c r="B16" s="125">
        <v>1990</v>
      </c>
      <c r="C16" s="126">
        <v>174214</v>
      </c>
      <c r="D16" s="126">
        <v>183509</v>
      </c>
      <c r="E16" s="126">
        <v>193001</v>
      </c>
      <c r="F16" s="138">
        <v>203117</v>
      </c>
      <c r="G16" s="138">
        <v>213440</v>
      </c>
      <c r="H16" s="138">
        <v>222876</v>
      </c>
      <c r="I16" s="154">
        <v>231873</v>
      </c>
      <c r="J16" s="154">
        <v>240959</v>
      </c>
      <c r="K16" s="154">
        <v>250195</v>
      </c>
      <c r="L16" s="155">
        <v>259523</v>
      </c>
      <c r="M16" s="164">
        <v>269001</v>
      </c>
      <c r="N16" s="164">
        <v>278575</v>
      </c>
      <c r="O16" s="164">
        <v>288416</v>
      </c>
      <c r="P16" s="164">
        <v>299078</v>
      </c>
      <c r="Q16" s="164"/>
    </row>
    <row r="17" spans="1:17" ht="12.75">
      <c r="A17" s="125">
        <v>1966</v>
      </c>
      <c r="B17" s="125">
        <v>1991</v>
      </c>
      <c r="C17" s="126">
        <v>165068</v>
      </c>
      <c r="D17" s="126">
        <v>174226</v>
      </c>
      <c r="E17" s="126">
        <v>183579</v>
      </c>
      <c r="F17" s="138">
        <v>193530</v>
      </c>
      <c r="G17" s="138">
        <v>203685</v>
      </c>
      <c r="H17" s="138">
        <v>212999</v>
      </c>
      <c r="I17" s="154">
        <v>221897</v>
      </c>
      <c r="J17" s="154">
        <v>230884</v>
      </c>
      <c r="K17" s="154">
        <v>240019</v>
      </c>
      <c r="L17" s="155">
        <v>249245</v>
      </c>
      <c r="M17" s="164">
        <v>258621</v>
      </c>
      <c r="N17" s="164">
        <v>268090</v>
      </c>
      <c r="O17" s="164">
        <v>277827</v>
      </c>
      <c r="P17" s="164">
        <v>288356</v>
      </c>
      <c r="Q17" s="164"/>
    </row>
    <row r="18" spans="1:17" ht="12.75">
      <c r="A18" s="125">
        <v>1967</v>
      </c>
      <c r="B18" s="125">
        <v>1992</v>
      </c>
      <c r="C18" s="126">
        <v>156274</v>
      </c>
      <c r="D18" s="126">
        <v>165300</v>
      </c>
      <c r="E18" s="126">
        <v>174519</v>
      </c>
      <c r="F18" s="138">
        <v>184312</v>
      </c>
      <c r="G18" s="138">
        <v>194305</v>
      </c>
      <c r="H18" s="138">
        <v>203502</v>
      </c>
      <c r="I18" s="154">
        <v>212305</v>
      </c>
      <c r="J18" s="154">
        <v>221196</v>
      </c>
      <c r="K18" s="154">
        <v>230234</v>
      </c>
      <c r="L18" s="155">
        <v>239363</v>
      </c>
      <c r="M18" s="164">
        <v>248639</v>
      </c>
      <c r="N18" s="164">
        <v>258009</v>
      </c>
      <c r="O18" s="164">
        <v>267645</v>
      </c>
      <c r="P18" s="164">
        <v>278047</v>
      </c>
      <c r="Q18" s="164"/>
    </row>
    <row r="19" spans="1:17" ht="12.75">
      <c r="A19" s="125">
        <v>1968</v>
      </c>
      <c r="B19" s="125">
        <v>1993</v>
      </c>
      <c r="C19" s="126">
        <v>146761</v>
      </c>
      <c r="D19" s="126">
        <v>155645</v>
      </c>
      <c r="E19" s="126">
        <v>164719</v>
      </c>
      <c r="F19" s="138">
        <v>174340</v>
      </c>
      <c r="G19" s="138">
        <v>184159</v>
      </c>
      <c r="H19" s="138">
        <v>193229</v>
      </c>
      <c r="I19" s="154">
        <v>201929</v>
      </c>
      <c r="J19" s="154">
        <v>210717</v>
      </c>
      <c r="K19" s="154">
        <v>219650</v>
      </c>
      <c r="L19" s="155">
        <v>228672</v>
      </c>
      <c r="M19" s="164">
        <v>237842</v>
      </c>
      <c r="N19" s="164">
        <v>247104</v>
      </c>
      <c r="O19" s="164">
        <v>256631</v>
      </c>
      <c r="P19" s="164">
        <v>266895</v>
      </c>
      <c r="Q19" s="164"/>
    </row>
    <row r="20" spans="1:17" ht="12.75">
      <c r="A20" s="125">
        <v>1969</v>
      </c>
      <c r="B20" s="125">
        <v>1994</v>
      </c>
      <c r="C20" s="126">
        <v>137209</v>
      </c>
      <c r="D20" s="126">
        <v>145949</v>
      </c>
      <c r="E20" s="126">
        <v>154877</v>
      </c>
      <c r="F20" s="138">
        <v>164326</v>
      </c>
      <c r="G20" s="138">
        <v>173970</v>
      </c>
      <c r="H20" s="138">
        <v>182913</v>
      </c>
      <c r="I20" s="154">
        <v>191510</v>
      </c>
      <c r="J20" s="154">
        <v>200193</v>
      </c>
      <c r="K20" s="154">
        <v>209021</v>
      </c>
      <c r="L20" s="155">
        <v>217937</v>
      </c>
      <c r="M20" s="164">
        <v>227000</v>
      </c>
      <c r="N20" s="164">
        <v>236153</v>
      </c>
      <c r="O20" s="164">
        <v>245571</v>
      </c>
      <c r="P20" s="164">
        <v>255696</v>
      </c>
      <c r="Q20" s="164"/>
    </row>
    <row r="21" spans="1:17" ht="12.75">
      <c r="A21" s="125">
        <v>1970</v>
      </c>
      <c r="B21" s="125">
        <v>1995</v>
      </c>
      <c r="C21" s="126">
        <v>128024</v>
      </c>
      <c r="D21" s="126">
        <v>136626</v>
      </c>
      <c r="E21" s="126">
        <v>145414</v>
      </c>
      <c r="F21" s="138">
        <v>154698</v>
      </c>
      <c r="G21" s="138">
        <v>164173</v>
      </c>
      <c r="H21" s="138">
        <v>172993</v>
      </c>
      <c r="I21" s="154">
        <v>181491</v>
      </c>
      <c r="J21" s="154">
        <v>190074</v>
      </c>
      <c r="K21" s="154">
        <v>198801</v>
      </c>
      <c r="L21" s="155">
        <v>207615</v>
      </c>
      <c r="M21" s="164">
        <v>216574</v>
      </c>
      <c r="N21" s="164">
        <v>225623</v>
      </c>
      <c r="O21" s="164">
        <v>234935</v>
      </c>
      <c r="P21" s="164">
        <v>244928</v>
      </c>
      <c r="Q21" s="164"/>
    </row>
    <row r="22" spans="1:17" ht="12.75">
      <c r="A22" s="125">
        <v>1971</v>
      </c>
      <c r="B22" s="125">
        <v>1996</v>
      </c>
      <c r="C22" s="126">
        <v>118909</v>
      </c>
      <c r="D22" s="126">
        <v>127375</v>
      </c>
      <c r="E22" s="126">
        <v>136025</v>
      </c>
      <c r="F22" s="138">
        <v>145144</v>
      </c>
      <c r="G22" s="138">
        <v>154452</v>
      </c>
      <c r="H22" s="138">
        <v>163151</v>
      </c>
      <c r="I22" s="154">
        <v>171550</v>
      </c>
      <c r="J22" s="154">
        <v>180034</v>
      </c>
      <c r="K22" s="154">
        <v>188660</v>
      </c>
      <c r="L22" s="155">
        <v>197373</v>
      </c>
      <c r="M22" s="164">
        <v>206230</v>
      </c>
      <c r="N22" s="164">
        <v>215175</v>
      </c>
      <c r="O22" s="164">
        <v>224383</v>
      </c>
      <c r="P22" s="164">
        <v>234244</v>
      </c>
      <c r="Q22" s="164"/>
    </row>
    <row r="23" spans="1:17" ht="12.75">
      <c r="A23" s="125">
        <v>1972</v>
      </c>
      <c r="B23" s="125">
        <v>1997</v>
      </c>
      <c r="C23" s="126">
        <v>110146</v>
      </c>
      <c r="D23" s="126">
        <v>118480</v>
      </c>
      <c r="E23" s="126">
        <v>126996</v>
      </c>
      <c r="F23" s="138">
        <v>135957</v>
      </c>
      <c r="G23" s="138">
        <v>145105</v>
      </c>
      <c r="H23" s="138">
        <v>153686</v>
      </c>
      <c r="I23" s="154">
        <v>161991</v>
      </c>
      <c r="J23" s="154">
        <v>170379</v>
      </c>
      <c r="K23" s="154">
        <v>178909</v>
      </c>
      <c r="L23" s="155">
        <v>187524</v>
      </c>
      <c r="M23" s="164">
        <v>196283</v>
      </c>
      <c r="N23" s="164">
        <v>205129</v>
      </c>
      <c r="O23" s="164">
        <v>214236</v>
      </c>
      <c r="P23" s="164">
        <v>223970</v>
      </c>
      <c r="Q23" s="164"/>
    </row>
    <row r="24" spans="1:17" ht="12.75">
      <c r="A24" s="125">
        <v>1973</v>
      </c>
      <c r="B24" s="125">
        <v>1998</v>
      </c>
      <c r="C24" s="126">
        <v>101502</v>
      </c>
      <c r="D24" s="126">
        <v>109706</v>
      </c>
      <c r="E24" s="126">
        <v>118091</v>
      </c>
      <c r="F24" s="138">
        <v>126897</v>
      </c>
      <c r="G24" s="138">
        <v>135885</v>
      </c>
      <c r="H24" s="138">
        <v>144352</v>
      </c>
      <c r="I24" s="154">
        <v>152563</v>
      </c>
      <c r="J24" s="154">
        <v>160857</v>
      </c>
      <c r="K24" s="154">
        <v>169292</v>
      </c>
      <c r="L24" s="155">
        <v>177810</v>
      </c>
      <c r="M24" s="164">
        <v>186472</v>
      </c>
      <c r="N24" s="164">
        <v>195220</v>
      </c>
      <c r="O24" s="164">
        <v>204228</v>
      </c>
      <c r="P24" s="164">
        <v>213837</v>
      </c>
      <c r="Q24" s="164"/>
    </row>
    <row r="25" spans="1:17" ht="12.75">
      <c r="A25" s="125">
        <v>1974</v>
      </c>
      <c r="B25" s="125">
        <v>1999</v>
      </c>
      <c r="C25" s="126">
        <v>93190</v>
      </c>
      <c r="D25" s="126">
        <v>101270</v>
      </c>
      <c r="E25" s="126">
        <v>109528</v>
      </c>
      <c r="F25" s="138">
        <v>118184</v>
      </c>
      <c r="G25" s="138">
        <v>127020</v>
      </c>
      <c r="H25" s="138">
        <v>135376</v>
      </c>
      <c r="I25" s="154">
        <v>143498</v>
      </c>
      <c r="J25" s="154">
        <v>151701</v>
      </c>
      <c r="K25" s="154">
        <v>160044</v>
      </c>
      <c r="L25" s="155">
        <v>168470</v>
      </c>
      <c r="M25" s="164">
        <v>177038</v>
      </c>
      <c r="N25" s="164">
        <v>185692</v>
      </c>
      <c r="O25" s="164">
        <v>194605</v>
      </c>
      <c r="P25" s="164">
        <v>204093</v>
      </c>
      <c r="Q25" s="164"/>
    </row>
    <row r="26" spans="1:17" ht="12.75">
      <c r="A26" s="125">
        <v>1975</v>
      </c>
      <c r="B26" s="125">
        <v>2000</v>
      </c>
      <c r="C26" s="126">
        <v>85118</v>
      </c>
      <c r="D26" s="126">
        <v>93077</v>
      </c>
      <c r="E26" s="126">
        <v>101212</v>
      </c>
      <c r="F26" s="138">
        <v>109722</v>
      </c>
      <c r="G26" s="138">
        <v>118410</v>
      </c>
      <c r="H26" s="138">
        <v>126658</v>
      </c>
      <c r="I26" s="154">
        <v>134693</v>
      </c>
      <c r="J26" s="154">
        <v>142808</v>
      </c>
      <c r="K26" s="154">
        <v>151062</v>
      </c>
      <c r="L26" s="155">
        <v>159399</v>
      </c>
      <c r="M26" s="164">
        <v>167876</v>
      </c>
      <c r="N26" s="164">
        <v>176438</v>
      </c>
      <c r="O26" s="164">
        <v>185258</v>
      </c>
      <c r="P26" s="164">
        <v>194630</v>
      </c>
      <c r="Q26" s="164"/>
    </row>
    <row r="27" spans="1:17" ht="12.75">
      <c r="A27" s="125">
        <v>1976</v>
      </c>
      <c r="B27" s="125">
        <v>2001</v>
      </c>
      <c r="C27" s="126">
        <v>77356</v>
      </c>
      <c r="D27" s="126">
        <v>85198</v>
      </c>
      <c r="E27" s="126">
        <v>93215</v>
      </c>
      <c r="F27" s="138">
        <v>101585</v>
      </c>
      <c r="G27" s="138">
        <v>110131</v>
      </c>
      <c r="H27" s="138">
        <v>118276</v>
      </c>
      <c r="I27" s="154">
        <v>126227</v>
      </c>
      <c r="J27" s="154">
        <v>134257</v>
      </c>
      <c r="K27" s="154">
        <v>142425</v>
      </c>
      <c r="L27" s="155">
        <v>150676</v>
      </c>
      <c r="M27" s="164">
        <v>159066</v>
      </c>
      <c r="N27" s="164">
        <v>167539</v>
      </c>
      <c r="O27" s="164">
        <v>176271</v>
      </c>
      <c r="P27" s="164">
        <v>185530</v>
      </c>
      <c r="Q27" s="164"/>
    </row>
    <row r="28" spans="1:17" ht="12.75">
      <c r="A28" s="125">
        <v>1977</v>
      </c>
      <c r="B28" s="125">
        <v>2002</v>
      </c>
      <c r="C28" s="126">
        <v>69707</v>
      </c>
      <c r="D28" s="126">
        <v>77434</v>
      </c>
      <c r="E28" s="126">
        <v>85335</v>
      </c>
      <c r="F28" s="138">
        <v>93567</v>
      </c>
      <c r="G28" s="138">
        <v>101973</v>
      </c>
      <c r="H28" s="138">
        <v>110015</v>
      </c>
      <c r="I28" s="154">
        <v>117883</v>
      </c>
      <c r="J28" s="154">
        <v>125830</v>
      </c>
      <c r="K28" s="154">
        <v>133915</v>
      </c>
      <c r="L28" s="155">
        <v>142080</v>
      </c>
      <c r="M28" s="164">
        <v>150384</v>
      </c>
      <c r="N28" s="164">
        <v>158771</v>
      </c>
      <c r="O28" s="164">
        <v>167414</v>
      </c>
      <c r="P28" s="164">
        <v>176563</v>
      </c>
      <c r="Q28" s="164"/>
    </row>
    <row r="29" spans="1:17" ht="12.75">
      <c r="A29" s="125">
        <v>1978</v>
      </c>
      <c r="B29" s="125">
        <v>2003</v>
      </c>
      <c r="C29" s="126">
        <v>62352</v>
      </c>
      <c r="D29" s="126">
        <v>69969</v>
      </c>
      <c r="E29" s="126">
        <v>77758</v>
      </c>
      <c r="F29" s="138">
        <v>85857</v>
      </c>
      <c r="G29" s="138">
        <v>94128</v>
      </c>
      <c r="H29" s="138">
        <v>102072</v>
      </c>
      <c r="I29" s="154">
        <v>109861</v>
      </c>
      <c r="J29" s="154">
        <v>117728</v>
      </c>
      <c r="K29" s="154">
        <v>125731</v>
      </c>
      <c r="L29" s="155">
        <v>133814</v>
      </c>
      <c r="M29" s="164">
        <v>142036</v>
      </c>
      <c r="N29" s="164">
        <v>150339</v>
      </c>
      <c r="O29" s="164">
        <v>158899</v>
      </c>
      <c r="P29" s="164">
        <v>167941</v>
      </c>
      <c r="Q29" s="164"/>
    </row>
    <row r="30" spans="1:17" ht="12.75">
      <c r="A30" s="125">
        <v>1979</v>
      </c>
      <c r="B30" s="125">
        <v>2004</v>
      </c>
      <c r="C30" s="126">
        <v>55055</v>
      </c>
      <c r="D30" s="126">
        <v>62563</v>
      </c>
      <c r="E30" s="126">
        <v>70241</v>
      </c>
      <c r="F30" s="138">
        <v>78209</v>
      </c>
      <c r="G30" s="138">
        <v>86345</v>
      </c>
      <c r="H30" s="138">
        <v>94193</v>
      </c>
      <c r="I30" s="154">
        <v>101903</v>
      </c>
      <c r="J30" s="154">
        <v>109690</v>
      </c>
      <c r="K30" s="154">
        <v>117613</v>
      </c>
      <c r="L30" s="155">
        <v>125615</v>
      </c>
      <c r="M30" s="164">
        <v>133754</v>
      </c>
      <c r="N30" s="164">
        <v>141975</v>
      </c>
      <c r="O30" s="164">
        <v>150451</v>
      </c>
      <c r="P30" s="164">
        <v>159387</v>
      </c>
      <c r="Q30" s="164"/>
    </row>
    <row r="31" spans="1:17" ht="12.75">
      <c r="A31" s="125">
        <v>1980</v>
      </c>
      <c r="B31" s="125">
        <v>2005</v>
      </c>
      <c r="C31" s="126">
        <v>47920</v>
      </c>
      <c r="D31" s="126">
        <v>55320</v>
      </c>
      <c r="E31" s="126">
        <v>62889</v>
      </c>
      <c r="F31" s="138">
        <v>70729</v>
      </c>
      <c r="G31" s="138">
        <v>78734</v>
      </c>
      <c r="H31" s="138">
        <v>86487</v>
      </c>
      <c r="I31" s="154">
        <v>94119</v>
      </c>
      <c r="J31" s="154">
        <v>101829</v>
      </c>
      <c r="K31" s="154">
        <v>109673</v>
      </c>
      <c r="L31" s="155">
        <v>117596</v>
      </c>
      <c r="M31" s="164">
        <v>125655</v>
      </c>
      <c r="N31" s="164">
        <v>133795</v>
      </c>
      <c r="O31" s="164">
        <v>142189</v>
      </c>
      <c r="P31" s="164">
        <v>151022</v>
      </c>
      <c r="Q31" s="164"/>
    </row>
    <row r="32" spans="1:17" ht="12.75">
      <c r="A32" s="125">
        <v>1981</v>
      </c>
      <c r="B32" s="125">
        <v>2006</v>
      </c>
      <c r="C32" s="126">
        <v>40826</v>
      </c>
      <c r="D32" s="126">
        <v>48120</v>
      </c>
      <c r="E32" s="126">
        <v>55581</v>
      </c>
      <c r="F32" s="138">
        <v>63293</v>
      </c>
      <c r="G32" s="138">
        <v>71169</v>
      </c>
      <c r="H32" s="138">
        <v>78826</v>
      </c>
      <c r="I32" s="154">
        <v>86382</v>
      </c>
      <c r="J32" s="154">
        <v>94014</v>
      </c>
      <c r="K32" s="154">
        <v>101780</v>
      </c>
      <c r="L32" s="155">
        <v>109624</v>
      </c>
      <c r="M32" s="164">
        <v>117604</v>
      </c>
      <c r="N32" s="164">
        <v>125663</v>
      </c>
      <c r="O32" s="164">
        <v>133975</v>
      </c>
      <c r="P32" s="164">
        <v>142706</v>
      </c>
      <c r="Q32" s="164"/>
    </row>
    <row r="33" spans="1:17" ht="12.75">
      <c r="A33" s="125">
        <v>1982</v>
      </c>
      <c r="B33" s="125">
        <v>2007</v>
      </c>
      <c r="C33" s="126">
        <v>33906</v>
      </c>
      <c r="D33" s="126">
        <v>41096</v>
      </c>
      <c r="E33" s="126">
        <v>48452</v>
      </c>
      <c r="F33" s="138">
        <v>56038</v>
      </c>
      <c r="G33" s="138">
        <v>63787</v>
      </c>
      <c r="H33" s="138">
        <v>71352</v>
      </c>
      <c r="I33" s="154">
        <v>78834</v>
      </c>
      <c r="J33" s="154">
        <v>86390</v>
      </c>
      <c r="K33" s="154">
        <v>94080</v>
      </c>
      <c r="L33" s="155">
        <v>101847</v>
      </c>
      <c r="M33" s="164">
        <v>109749</v>
      </c>
      <c r="N33" s="164">
        <v>117729</v>
      </c>
      <c r="O33" s="164">
        <v>125963</v>
      </c>
      <c r="P33" s="164">
        <v>134593</v>
      </c>
      <c r="Q33" s="164"/>
    </row>
    <row r="34" spans="1:17" ht="12.75">
      <c r="A34" s="125">
        <v>1983</v>
      </c>
      <c r="B34" s="125">
        <v>2008</v>
      </c>
      <c r="C34" s="126">
        <v>26965</v>
      </c>
      <c r="D34" s="126">
        <v>34052</v>
      </c>
      <c r="E34" s="126">
        <v>41301</v>
      </c>
      <c r="F34" s="138">
        <v>48763</v>
      </c>
      <c r="G34" s="138">
        <v>56385</v>
      </c>
      <c r="H34" s="138">
        <v>63857</v>
      </c>
      <c r="I34" s="154">
        <v>71264</v>
      </c>
      <c r="J34" s="154">
        <v>78745</v>
      </c>
      <c r="K34" s="154">
        <v>86358</v>
      </c>
      <c r="L34" s="155">
        <v>94048</v>
      </c>
      <c r="M34" s="164">
        <v>101871</v>
      </c>
      <c r="N34" s="164">
        <v>109773</v>
      </c>
      <c r="O34" s="164">
        <v>117927</v>
      </c>
      <c r="P34" s="164">
        <v>126457</v>
      </c>
      <c r="Q34" s="164"/>
    </row>
    <row r="35" spans="1:17" ht="12.75">
      <c r="A35" s="125">
        <v>1984</v>
      </c>
      <c r="B35" s="125">
        <v>2009</v>
      </c>
      <c r="C35" s="126">
        <v>20211</v>
      </c>
      <c r="D35" s="126">
        <v>27196</v>
      </c>
      <c r="E35" s="126">
        <v>34343</v>
      </c>
      <c r="F35" s="138">
        <v>41683</v>
      </c>
      <c r="G35" s="138">
        <v>49180</v>
      </c>
      <c r="H35" s="138">
        <v>56563</v>
      </c>
      <c r="I35" s="154">
        <v>63897</v>
      </c>
      <c r="J35" s="154">
        <v>71303</v>
      </c>
      <c r="K35" s="154">
        <v>78843</v>
      </c>
      <c r="L35" s="155">
        <v>86457</v>
      </c>
      <c r="M35" s="164">
        <v>94205</v>
      </c>
      <c r="N35" s="164">
        <v>102030</v>
      </c>
      <c r="O35" s="164">
        <v>110106</v>
      </c>
      <c r="P35" s="164">
        <v>118539</v>
      </c>
      <c r="Q35" s="164"/>
    </row>
    <row r="36" spans="1:17" ht="12.75">
      <c r="A36" s="125">
        <v>1985</v>
      </c>
      <c r="B36" s="125">
        <v>2010</v>
      </c>
      <c r="C36" s="126">
        <v>13379</v>
      </c>
      <c r="D36" s="126">
        <v>20262</v>
      </c>
      <c r="E36" s="126">
        <v>27305</v>
      </c>
      <c r="F36" s="138">
        <v>34522</v>
      </c>
      <c r="G36" s="138">
        <v>41894</v>
      </c>
      <c r="H36" s="138">
        <v>49186</v>
      </c>
      <c r="I36" s="154">
        <v>56445</v>
      </c>
      <c r="J36" s="154">
        <v>63778</v>
      </c>
      <c r="K36" s="154">
        <v>71242</v>
      </c>
      <c r="L36" s="155">
        <v>78780</v>
      </c>
      <c r="M36" s="164">
        <v>86451</v>
      </c>
      <c r="N36" s="164">
        <v>94199</v>
      </c>
      <c r="O36" s="164">
        <v>102197</v>
      </c>
      <c r="P36" s="164">
        <v>110530</v>
      </c>
      <c r="Q36" s="164"/>
    </row>
    <row r="37" spans="1:17" ht="12.75">
      <c r="A37" s="125">
        <v>1986</v>
      </c>
      <c r="B37" s="125">
        <v>2011</v>
      </c>
      <c r="C37" s="126">
        <v>6682</v>
      </c>
      <c r="D37" s="126">
        <v>13464</v>
      </c>
      <c r="E37" s="126">
        <v>20405</v>
      </c>
      <c r="F37" s="138">
        <v>27501</v>
      </c>
      <c r="G37" s="138">
        <v>34751</v>
      </c>
      <c r="H37" s="138">
        <v>41953</v>
      </c>
      <c r="I37" s="154">
        <v>49140</v>
      </c>
      <c r="J37" s="154">
        <v>56400</v>
      </c>
      <c r="K37" s="154">
        <v>63790</v>
      </c>
      <c r="L37" s="155">
        <v>71254</v>
      </c>
      <c r="M37" s="164">
        <v>78850</v>
      </c>
      <c r="N37" s="164">
        <v>86521</v>
      </c>
      <c r="O37" s="164">
        <v>94442</v>
      </c>
      <c r="P37" s="164">
        <v>102679</v>
      </c>
      <c r="Q37" s="164"/>
    </row>
    <row r="38" spans="1:17" s="129" customFormat="1" ht="12.75">
      <c r="A38" s="135">
        <v>1987</v>
      </c>
      <c r="B38" s="135">
        <v>2012</v>
      </c>
      <c r="C38" s="138"/>
      <c r="D38" s="126">
        <v>6682</v>
      </c>
      <c r="E38" s="126">
        <v>13521</v>
      </c>
      <c r="F38" s="138">
        <v>20497</v>
      </c>
      <c r="G38" s="138">
        <v>27624</v>
      </c>
      <c r="H38" s="138">
        <v>34737</v>
      </c>
      <c r="I38" s="154">
        <v>41852</v>
      </c>
      <c r="J38" s="154">
        <v>49039</v>
      </c>
      <c r="K38" s="154">
        <v>56355</v>
      </c>
      <c r="L38" s="155">
        <v>63745</v>
      </c>
      <c r="M38" s="164">
        <v>71265</v>
      </c>
      <c r="N38" s="164">
        <v>78861</v>
      </c>
      <c r="O38" s="164">
        <v>86706</v>
      </c>
      <c r="P38" s="164">
        <v>94846</v>
      </c>
      <c r="Q38" s="164"/>
    </row>
    <row r="39" spans="1:17" s="129" customFormat="1" ht="12.75">
      <c r="A39" s="135">
        <v>1988</v>
      </c>
      <c r="B39" s="135">
        <v>2013</v>
      </c>
      <c r="C39" s="138"/>
      <c r="D39" s="126"/>
      <c r="E39" s="126">
        <v>6739</v>
      </c>
      <c r="F39" s="138">
        <v>13596</v>
      </c>
      <c r="G39" s="138">
        <v>20602</v>
      </c>
      <c r="H39" s="138">
        <v>27627</v>
      </c>
      <c r="I39" s="154">
        <v>34672</v>
      </c>
      <c r="J39" s="154">
        <v>41786</v>
      </c>
      <c r="K39" s="154">
        <v>49030</v>
      </c>
      <c r="L39" s="155">
        <v>56347</v>
      </c>
      <c r="M39" s="164">
        <v>63793</v>
      </c>
      <c r="N39" s="164">
        <v>71314</v>
      </c>
      <c r="O39" s="164">
        <v>79083</v>
      </c>
      <c r="P39" s="164">
        <v>87128</v>
      </c>
      <c r="Q39" s="164"/>
    </row>
    <row r="40" spans="1:17" s="129" customFormat="1" ht="12.75">
      <c r="A40" s="135">
        <v>1989</v>
      </c>
      <c r="B40" s="135">
        <v>2014</v>
      </c>
      <c r="C40" s="138"/>
      <c r="D40" s="138"/>
      <c r="E40" s="138"/>
      <c r="F40" s="138">
        <v>6739</v>
      </c>
      <c r="G40" s="138">
        <v>13625</v>
      </c>
      <c r="H40" s="138">
        <v>20563</v>
      </c>
      <c r="I40" s="154">
        <v>27537</v>
      </c>
      <c r="J40" s="154">
        <v>34580</v>
      </c>
      <c r="K40" s="154">
        <v>41752</v>
      </c>
      <c r="L40" s="155">
        <v>48996</v>
      </c>
      <c r="M40" s="164">
        <v>56369</v>
      </c>
      <c r="N40" s="164">
        <v>63816</v>
      </c>
      <c r="O40" s="164">
        <v>71510</v>
      </c>
      <c r="P40" s="164">
        <v>79460</v>
      </c>
      <c r="Q40" s="164"/>
    </row>
    <row r="41" spans="1:17" s="129" customFormat="1" ht="12.75">
      <c r="A41" s="135">
        <v>1990</v>
      </c>
      <c r="B41" s="135">
        <v>2015</v>
      </c>
      <c r="C41" s="138"/>
      <c r="D41" s="138"/>
      <c r="E41" s="138"/>
      <c r="F41" s="138"/>
      <c r="G41" s="138">
        <v>6768</v>
      </c>
      <c r="H41" s="138">
        <v>13621</v>
      </c>
      <c r="I41" s="154">
        <v>20525</v>
      </c>
      <c r="J41" s="154">
        <v>27498</v>
      </c>
      <c r="K41" s="154">
        <v>34599</v>
      </c>
      <c r="L41" s="155">
        <v>41771</v>
      </c>
      <c r="M41" s="164">
        <v>49072</v>
      </c>
      <c r="N41" s="164">
        <v>56446</v>
      </c>
      <c r="O41" s="164">
        <v>64066</v>
      </c>
      <c r="P41" s="164">
        <v>71923</v>
      </c>
      <c r="Q41" s="164"/>
    </row>
    <row r="42" spans="1:17" s="129" customFormat="1" ht="12.75">
      <c r="A42" s="135">
        <v>1991</v>
      </c>
      <c r="B42" s="135">
        <v>2016</v>
      </c>
      <c r="C42" s="138"/>
      <c r="D42" s="138"/>
      <c r="E42" s="138"/>
      <c r="F42" s="138"/>
      <c r="G42" s="138"/>
      <c r="H42" s="138">
        <v>6768</v>
      </c>
      <c r="I42" s="154">
        <v>13604</v>
      </c>
      <c r="J42" s="154">
        <v>20508</v>
      </c>
      <c r="K42" s="154">
        <v>27539</v>
      </c>
      <c r="L42" s="155">
        <v>34640</v>
      </c>
      <c r="M42" s="164">
        <v>41870</v>
      </c>
      <c r="N42" s="164">
        <v>49172</v>
      </c>
      <c r="O42" s="164">
        <v>56719</v>
      </c>
      <c r="P42" s="164">
        <v>64484</v>
      </c>
      <c r="Q42" s="164"/>
    </row>
    <row r="43" spans="1:17" s="129" customFormat="1" ht="12.75">
      <c r="A43" s="135">
        <v>1992</v>
      </c>
      <c r="B43" s="135">
        <v>2017</v>
      </c>
      <c r="C43" s="138"/>
      <c r="D43" s="138"/>
      <c r="E43" s="138"/>
      <c r="F43" s="138"/>
      <c r="G43" s="138"/>
      <c r="H43" s="138"/>
      <c r="I43" s="154">
        <v>6768</v>
      </c>
      <c r="J43" s="154">
        <v>13604</v>
      </c>
      <c r="K43" s="154">
        <v>20566</v>
      </c>
      <c r="L43" s="155">
        <v>27597</v>
      </c>
      <c r="M43" s="164">
        <v>34757</v>
      </c>
      <c r="N43" s="164">
        <v>41987</v>
      </c>
      <c r="O43" s="164">
        <v>49463</v>
      </c>
      <c r="P43" s="164">
        <v>57137</v>
      </c>
      <c r="Q43" s="164"/>
    </row>
    <row r="44" spans="1:17" s="129" customFormat="1" ht="12.75">
      <c r="A44" s="135">
        <v>1993</v>
      </c>
      <c r="B44" s="135">
        <v>2018</v>
      </c>
      <c r="C44" s="135"/>
      <c r="D44" s="135"/>
      <c r="E44" s="135"/>
      <c r="F44" s="135"/>
      <c r="G44" s="135"/>
      <c r="H44" s="135"/>
      <c r="I44" s="135"/>
      <c r="J44" s="154">
        <v>6768</v>
      </c>
      <c r="K44" s="154">
        <v>13662</v>
      </c>
      <c r="L44" s="155">
        <v>20624</v>
      </c>
      <c r="M44" s="164">
        <v>27714</v>
      </c>
      <c r="N44" s="164">
        <v>34874</v>
      </c>
      <c r="O44" s="164">
        <v>42279</v>
      </c>
      <c r="P44" s="164">
        <v>49863</v>
      </c>
      <c r="Q44" s="164"/>
    </row>
    <row r="45" spans="1:17" s="129" customFormat="1" ht="12.75">
      <c r="A45" s="129">
        <v>1994</v>
      </c>
      <c r="B45" s="129">
        <v>2019</v>
      </c>
      <c r="K45" s="154">
        <v>6826</v>
      </c>
      <c r="L45" s="155">
        <v>13720</v>
      </c>
      <c r="M45" s="164">
        <v>20741</v>
      </c>
      <c r="N45" s="164">
        <v>27831</v>
      </c>
      <c r="O45" s="164">
        <v>35166</v>
      </c>
      <c r="P45" s="164">
        <v>42661</v>
      </c>
      <c r="Q45" s="164"/>
    </row>
    <row r="46" spans="1:17" s="129" customFormat="1" ht="12.75">
      <c r="A46" s="129">
        <v>1995</v>
      </c>
      <c r="B46" s="129">
        <v>2020</v>
      </c>
      <c r="L46" s="155">
        <v>6826</v>
      </c>
      <c r="M46" s="164">
        <v>13777</v>
      </c>
      <c r="N46" s="164">
        <v>20798</v>
      </c>
      <c r="O46" s="164">
        <v>28062</v>
      </c>
      <c r="P46" s="164">
        <v>35469</v>
      </c>
      <c r="Q46" s="164"/>
    </row>
    <row r="47" spans="1:17" s="129" customFormat="1" ht="12.75">
      <c r="A47" s="129">
        <v>1996</v>
      </c>
      <c r="B47" s="129">
        <v>2021</v>
      </c>
      <c r="M47" s="164">
        <v>6883</v>
      </c>
      <c r="N47" s="164">
        <v>13835</v>
      </c>
      <c r="O47" s="164">
        <v>21030</v>
      </c>
      <c r="P47" s="164">
        <v>28348</v>
      </c>
      <c r="Q47" s="164"/>
    </row>
    <row r="48" spans="1:17" ht="12.75">
      <c r="A48" s="129">
        <v>1997</v>
      </c>
      <c r="B48" s="129">
        <v>2022</v>
      </c>
      <c r="M48" s="164"/>
      <c r="N48" s="164">
        <v>6883</v>
      </c>
      <c r="O48" s="164">
        <v>14008</v>
      </c>
      <c r="P48" s="164">
        <v>21239</v>
      </c>
      <c r="Q48" s="164"/>
    </row>
    <row r="49" spans="1:17" ht="12.75">
      <c r="A49" s="129">
        <v>1998</v>
      </c>
      <c r="B49" s="129">
        <v>2023</v>
      </c>
      <c r="M49" s="164"/>
      <c r="N49" s="164"/>
      <c r="O49" s="164">
        <v>7056</v>
      </c>
      <c r="P49" s="164">
        <v>14200</v>
      </c>
      <c r="Q49" s="164"/>
    </row>
    <row r="50" spans="1:17" ht="12.75">
      <c r="A50" s="129">
        <v>1999</v>
      </c>
      <c r="B50" s="129">
        <v>2024</v>
      </c>
      <c r="M50" s="164"/>
      <c r="N50" s="164"/>
      <c r="O50" s="164"/>
      <c r="P50" s="164">
        <v>7056</v>
      </c>
      <c r="Q50" s="164"/>
    </row>
    <row r="51" spans="1:17" ht="12.75">
      <c r="A51" s="129"/>
      <c r="B51" s="129"/>
      <c r="M51" s="164"/>
      <c r="N51" s="164"/>
      <c r="O51" s="164"/>
      <c r="P51" s="164"/>
      <c r="Q51" s="164"/>
    </row>
    <row r="52" spans="1:17" ht="12.75">
      <c r="A52" s="129"/>
      <c r="B52" s="129"/>
      <c r="M52" s="164"/>
      <c r="N52" s="164"/>
      <c r="O52" s="164"/>
      <c r="P52" s="164"/>
      <c r="Q52" s="164"/>
    </row>
    <row r="54" s="127" customFormat="1" ht="18">
      <c r="A54" s="127" t="s">
        <v>88</v>
      </c>
    </row>
    <row r="55" spans="1:2" s="127" customFormat="1" ht="18">
      <c r="A55" s="128" t="s">
        <v>89</v>
      </c>
      <c r="B55" s="128" t="s">
        <v>90</v>
      </c>
    </row>
    <row r="56" spans="1:2" ht="12.75">
      <c r="A56" s="129">
        <v>2006</v>
      </c>
      <c r="B56" s="130">
        <v>77400</v>
      </c>
    </row>
    <row r="57" spans="1:2" ht="12.75">
      <c r="A57" s="129">
        <v>2007</v>
      </c>
      <c r="B57" s="130">
        <v>79560</v>
      </c>
    </row>
    <row r="58" spans="1:2" ht="12.75">
      <c r="A58" s="129">
        <v>2008</v>
      </c>
      <c r="B58" s="130">
        <v>79560</v>
      </c>
    </row>
    <row r="59" spans="1:2" ht="12.75">
      <c r="A59" s="129">
        <v>2009</v>
      </c>
      <c r="B59" s="130">
        <v>82080</v>
      </c>
    </row>
    <row r="60" spans="1:2" ht="12.75">
      <c r="A60" s="129">
        <v>2010</v>
      </c>
      <c r="B60" s="130">
        <v>82080</v>
      </c>
    </row>
    <row r="61" spans="1:2" ht="12.75">
      <c r="A61" s="129">
        <v>2011</v>
      </c>
      <c r="B61" s="130">
        <v>83520</v>
      </c>
    </row>
    <row r="62" spans="1:2" ht="12.75">
      <c r="A62" s="129">
        <v>2012</v>
      </c>
      <c r="B62" s="130">
        <v>83520</v>
      </c>
    </row>
    <row r="63" spans="1:2" ht="12.75">
      <c r="A63" s="129">
        <v>2013</v>
      </c>
      <c r="B63" s="130">
        <v>84240</v>
      </c>
    </row>
    <row r="64" spans="1:2" ht="12.75">
      <c r="A64" s="129">
        <v>2014</v>
      </c>
      <c r="B64" s="130">
        <v>84240</v>
      </c>
    </row>
    <row r="65" spans="1:2" ht="12.75">
      <c r="A65" s="129">
        <v>2015</v>
      </c>
      <c r="B65" s="130">
        <v>84600</v>
      </c>
    </row>
    <row r="66" spans="1:2" ht="12.75">
      <c r="A66" s="129">
        <v>2016</v>
      </c>
      <c r="B66" s="130">
        <v>84600</v>
      </c>
    </row>
    <row r="67" spans="1:2" ht="12.75">
      <c r="A67" s="129">
        <v>2017</v>
      </c>
      <c r="B67" s="130">
        <v>84600</v>
      </c>
    </row>
    <row r="68" spans="1:2" ht="12.75">
      <c r="A68" s="129">
        <v>2018</v>
      </c>
      <c r="B68" s="130">
        <v>84600</v>
      </c>
    </row>
    <row r="69" spans="1:2" ht="12.75">
      <c r="A69" s="129">
        <v>2019</v>
      </c>
      <c r="B69" s="130">
        <v>85320</v>
      </c>
    </row>
    <row r="70" spans="1:2" ht="12.75">
      <c r="A70" s="129">
        <v>2020</v>
      </c>
      <c r="B70" s="130">
        <v>85320</v>
      </c>
    </row>
    <row r="71" spans="1:2" ht="12.75">
      <c r="A71" s="129">
        <v>2021</v>
      </c>
      <c r="B71" s="130">
        <v>86040</v>
      </c>
    </row>
    <row r="72" spans="1:2" ht="12.75">
      <c r="A72" s="129">
        <v>2022</v>
      </c>
      <c r="B72" s="130">
        <v>86040</v>
      </c>
    </row>
    <row r="73" spans="1:2" ht="12.75">
      <c r="A73" s="129">
        <v>2023</v>
      </c>
      <c r="B73" s="130">
        <v>88200</v>
      </c>
    </row>
    <row r="74" spans="1:2" ht="12.75">
      <c r="A74" s="129">
        <v>2024</v>
      </c>
      <c r="B74" s="130">
        <v>88200</v>
      </c>
    </row>
    <row r="75" spans="1:2" ht="12.75">
      <c r="A75" s="129"/>
      <c r="B75" s="130"/>
    </row>
    <row r="76" spans="1:2" ht="12.75">
      <c r="A76" s="129"/>
      <c r="B76" s="130"/>
    </row>
    <row r="77" spans="1:2" ht="12.75">
      <c r="A77" s="129"/>
      <c r="B77" s="130"/>
    </row>
    <row r="78" spans="1:2" ht="12.75">
      <c r="A78" s="129"/>
      <c r="B78" s="130"/>
    </row>
    <row r="79" spans="1:2" ht="12.75">
      <c r="A79" s="129"/>
      <c r="B79" s="130"/>
    </row>
    <row r="80" spans="1:2" ht="12.75">
      <c r="A80" s="129"/>
      <c r="B80" s="130"/>
    </row>
  </sheetData>
  <sheetProtection sheet="1"/>
  <printOptions/>
  <pageMargins left="0.787401575" right="0.37" top="0.36" bottom="0.37" header="0.28" footer="0.28"/>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Kantonale Verwaltung Schwyz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Heinz Steiner</dc:creator>
  <cp:keywords/>
  <dc:description/>
  <cp:lastModifiedBy>Christian Annen</cp:lastModifiedBy>
  <cp:lastPrinted>2023-07-18T12:07:11Z</cp:lastPrinted>
  <dcterms:created xsi:type="dcterms:W3CDTF">2010-12-15T13:23:49Z</dcterms:created>
  <dcterms:modified xsi:type="dcterms:W3CDTF">2024-01-15T07:06:48Z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